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Admin\Desktop\D\ACEP\Energy Statistics local workspace\AK Energy Statistics Early Release with dictionary\"/>
    </mc:Choice>
  </mc:AlternateContent>
  <xr:revisionPtr revIDLastSave="0" documentId="13_ncr:1_{C71570AC-E2BB-4AA5-8D7D-E8E5CF83300D}" xr6:coauthVersionLast="47" xr6:coauthVersionMax="47" xr10:uidLastSave="{00000000-0000-0000-0000-000000000000}"/>
  <bookViews>
    <workbookView xWindow="-108" yWindow="492" windowWidth="23256" windowHeight="12576" tabRatio="905" xr2:uid="{00000000-000D-0000-FFFF-FFFF00000000}"/>
  </bookViews>
  <sheets>
    <sheet name="Contents" sheetId="31" r:id="rId1"/>
    <sheet name="Data Dictionary" sheetId="43" r:id="rId2"/>
    <sheet name="Figures" sheetId="25" r:id="rId3"/>
    <sheet name="Table 1.a" sheetId="4" r:id="rId4"/>
    <sheet name="Table 1.b" sheetId="5" r:id="rId5"/>
    <sheet name="Table 1.c" sheetId="6" r:id="rId6"/>
    <sheet name="Table 1.d (2021)" sheetId="7" r:id="rId7"/>
    <sheet name="Table 1.e" sheetId="8" r:id="rId8"/>
    <sheet name="Table 1.f" sheetId="9" r:id="rId9"/>
    <sheet name="Table 1.g" sheetId="10" r:id="rId10"/>
    <sheet name="Table 1.h" sheetId="11" r:id="rId11"/>
    <sheet name="Table 1.i" sheetId="12" r:id="rId12"/>
    <sheet name="Table 1.j" sheetId="13" r:id="rId13"/>
    <sheet name="Table 2.1a (2021)" sheetId="1" r:id="rId14"/>
    <sheet name="Table 2.2a" sheetId="2" r:id="rId15"/>
    <sheet name="Table 2.3a" sheetId="3" r:id="rId16"/>
    <sheet name="Table 2.3b" sheetId="14" r:id="rId17"/>
    <sheet name="Table 2.3c" sheetId="15" r:id="rId18"/>
    <sheet name="Table 2.4a" sheetId="16" r:id="rId19"/>
    <sheet name="Table 2.5a" sheetId="17" r:id="rId20"/>
    <sheet name="Table 2.5b" sheetId="18" r:id="rId21"/>
    <sheet name="Financial table notes" sheetId="35" state="hidden" r:id="rId22"/>
    <sheet name="Table 2.5c" sheetId="19" r:id="rId23"/>
    <sheet name="Installed Capacity (2021)" sheetId="26" r:id="rId24"/>
    <sheet name="Generation by Fuel Type" sheetId="27" r:id="rId25"/>
    <sheet name="Sales-Revenue-Customers" sheetId="29" r:id="rId26"/>
    <sheet name="Sales-Revenue-Rate_perCustomer" sheetId="30" r:id="rId27"/>
    <sheet name="LOOKUP Emission factor" sheetId="41" r:id="rId28"/>
    <sheet name="LOOKUP Sales reporting 05242023" sheetId="37" state="hidden" r:id="rId29"/>
    <sheet name="LOOKUP PLANTS 05032023" sheetId="38" state="hidden" r:id="rId30"/>
    <sheet name="LOOKUP OPERATOR 05032023" sheetId="39" state="hidden" r:id="rId31"/>
    <sheet name="LOOKUP INTERTIES 08032020" sheetId="40" state="hidden" r:id="rId32"/>
    <sheet name="Read Me (2)" sheetId="36" state="hidden" r:id="rId33"/>
  </sheets>
  <externalReferences>
    <externalReference r:id="rId34"/>
    <externalReference r:id="rId35"/>
  </externalReferences>
  <definedNames>
    <definedName name="_xlnm._FilterDatabase" localSheetId="2" hidden="1">Figures!$S$4:$W$184</definedName>
    <definedName name="_xlnm._FilterDatabase" localSheetId="27" hidden="1">'LOOKUP Emission factor'!$G$2:$H$32</definedName>
    <definedName name="_xlnm._FilterDatabase" localSheetId="31" hidden="1">'LOOKUP INTERTIES 08032020'!$A$1:$H$206</definedName>
    <definedName name="_xlnm._FilterDatabase" localSheetId="30" hidden="1">'LOOKUP OPERATOR 05032023'!$A$1:$O$173</definedName>
    <definedName name="_xlnm._FilterDatabase" localSheetId="29" hidden="1">'LOOKUP PLANTS 05032023'!$A$1:$Y$315</definedName>
    <definedName name="_xlnm._FilterDatabase" localSheetId="28" hidden="1">'LOOKUP Sales reporting 05242023'!$A$1:$Q$216</definedName>
    <definedName name="_xlnm._FilterDatabase" localSheetId="13" hidden="1">'Table 2.1a (2021)'!$A$4:$P$267</definedName>
    <definedName name="_xlnm._FilterDatabase" localSheetId="14" hidden="1">'Table 2.2a'!$A$5:$T$215</definedName>
    <definedName name="_xlnm._FilterDatabase" localSheetId="15" hidden="1">'Table 2.3a'!$A$5:$R$296</definedName>
    <definedName name="_xlnm._FilterDatabase" localSheetId="16" hidden="1">'Table 2.3b'!$A$5:$U$273</definedName>
    <definedName name="_xlnm._FilterDatabase" localSheetId="17" hidden="1">'Table 2.3c'!$A$7:$T$416</definedName>
    <definedName name="_xlnm._FilterDatabase" localSheetId="18" hidden="1">'Table 2.4a'!$A$7:$U$308</definedName>
    <definedName name="_xlnm._FilterDatabase" localSheetId="19" hidden="1">'Table 2.5a'!$A$4:$AA$198</definedName>
    <definedName name="_xlnm._FilterDatabase" localSheetId="20" hidden="1">'Table 2.5b'!$A$4:$T$198</definedName>
    <definedName name="_xlnm._FilterDatabase" localSheetId="22" hidden="1">'Table 2.5c'!$A$4:$P$198</definedName>
    <definedName name="Btu_per_gallon" localSheetId="1">#REF!</definedName>
    <definedName name="Btu_per_gallon" localSheetId="27">'[1]Conversion Factors-Assumptions'!$C$47</definedName>
    <definedName name="Btu_per_gallon">'[1]Conversion Factors-Assumptions'!$C$47</definedName>
    <definedName name="Btu_per_KWh" localSheetId="1">#REF!</definedName>
    <definedName name="Btu_per_KWh" localSheetId="27">'[1]Conversion Factors-Assumptions'!$E$29</definedName>
    <definedName name="Btu_per_KWh">'[1]Conversion Factors-Assumptions'!$E$29</definedName>
    <definedName name="Btu_per_Mcf" localSheetId="1">#REF!</definedName>
    <definedName name="Btu_per_Mcf" localSheetId="27">'[1]Conversion Factors-Assumptions'!$E$28</definedName>
    <definedName name="Btu_per_Mcf">'[1]Conversion Factors-Assumptions'!$E$28</definedName>
    <definedName name="Cert" localSheetId="1">#REF!</definedName>
    <definedName name="Cert" localSheetId="27">'[2]Lookup CPCN'!$A$1:$E$401</definedName>
    <definedName name="Cert">'[2]Lookup CPCN'!$A$1:$E$401</definedName>
    <definedName name="CO2_Coal" localSheetId="1">#REF!</definedName>
    <definedName name="CO2_Coal" localSheetId="27">'[1]Conversion Factors-Assumptions'!$F$43</definedName>
    <definedName name="CO2_Coal">'[1]Conversion Factors-Assumptions'!$F$43</definedName>
    <definedName name="CO2_Diesel" localSheetId="1">#REF!</definedName>
    <definedName name="CO2_Diesel" localSheetId="27">'[1]Conversion Factors-Assumptions'!$F$44</definedName>
    <definedName name="CO2_Diesel">'[1]Conversion Factors-Assumptions'!$F$44</definedName>
    <definedName name="CO2_Natural_Gas" localSheetId="1">#REF!</definedName>
    <definedName name="CO2_Natural_Gas" localSheetId="27">'[1]Conversion Factors-Assumptions'!$F$45</definedName>
    <definedName name="CO2_Natural_Gas">'[1]Conversion Factors-Assumptions'!$F$45</definedName>
    <definedName name="Diesel_Turbine_Efficiency" localSheetId="1">#REF!</definedName>
    <definedName name="Diesel_Turbine_Efficiency" localSheetId="27">'[1]Conversion Factors-Assumptions'!$B$14</definedName>
    <definedName name="Diesel_Turbine_Efficiency">'[1]Conversion Factors-Assumptions'!$B$14</definedName>
    <definedName name="ID" localSheetId="1">#REF!,#REF!</definedName>
    <definedName name="ID" localSheetId="27">'[2]lookup pce utilities'!$C:$D,'[2]lookup pce utilities'!$G:$G</definedName>
    <definedName name="ID">'[2]lookup pce utilities'!$C:$D,'[2]lookup pce utilities'!$G:$G</definedName>
    <definedName name="Internal_Combustion_Efficiency" localSheetId="1">#REF!</definedName>
    <definedName name="Internal_Combustion_Efficiency" localSheetId="27">'[1]Conversion Factors-Assumptions'!$B$32</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 localSheetId="1">#REF!</definedName>
    <definedName name="MMBtu__per_ShortTon_Coal" localSheetId="27">'[1]Conversion Factors-Assumptions'!$C$43</definedName>
    <definedName name="MMBtu__per_ShortTon_Coal">'[1]Conversion Factors-Assumptions'!$C$43</definedName>
    <definedName name="MMBtu_per_MWh" localSheetId="1">#REF!</definedName>
    <definedName name="MMBtu_per_MWh" localSheetId="27">'[1]Conversion Factors-Assumptions'!$C$49</definedName>
    <definedName name="MMBtu_per_MWh">'[1]Conversion Factors-Assumptions'!$C$49</definedName>
    <definedName name="Natural_Gas_Efficiency" localSheetId="1">#REF!</definedName>
    <definedName name="Natural_Gas_Efficiency" localSheetId="27">'[1]Conversion Factors-Assumptions'!$B$23</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8" i="25" l="1"/>
  <c r="A117" i="25"/>
  <c r="B322" i="43"/>
  <c r="B267" i="43"/>
  <c r="B241" i="43"/>
  <c r="B180" i="43"/>
  <c r="B156" i="43"/>
  <c r="B88" i="43"/>
  <c r="B82" i="43"/>
  <c r="B76" i="43"/>
  <c r="B70" i="43"/>
  <c r="B59" i="43"/>
  <c r="B48" i="43"/>
  <c r="B42" i="43"/>
  <c r="B33" i="43"/>
  <c r="B29" i="43"/>
  <c r="B24" i="43"/>
  <c r="B19" i="43"/>
  <c r="B56" i="31" l="1"/>
  <c r="B55" i="31"/>
  <c r="B53" i="31"/>
  <c r="B51" i="31"/>
  <c r="B48" i="31"/>
  <c r="B47" i="31"/>
  <c r="B298" i="43" s="1"/>
  <c r="B46" i="31"/>
  <c r="B44" i="31"/>
  <c r="B43" i="31"/>
  <c r="B40" i="31"/>
  <c r="B111" i="43" s="1"/>
  <c r="B41" i="31"/>
  <c r="B135" i="43" s="1"/>
  <c r="B42" i="31"/>
  <c r="B38" i="31"/>
  <c r="B35" i="31"/>
  <c r="B34" i="31"/>
  <c r="B33" i="31"/>
  <c r="B32" i="31"/>
  <c r="B31" i="31"/>
  <c r="B30" i="31"/>
  <c r="B29" i="31"/>
  <c r="B28" i="31"/>
  <c r="B27" i="31"/>
  <c r="B26" i="31" l="1"/>
  <c r="J129" i="2" l="1"/>
  <c r="L157" i="14" l="1"/>
  <c r="U82" i="27"/>
  <c r="T82" i="27"/>
  <c r="U81" i="27"/>
  <c r="T81" i="27"/>
  <c r="U80" i="27"/>
  <c r="T80" i="27"/>
  <c r="U79" i="27"/>
  <c r="T79" i="27"/>
  <c r="L60" i="27"/>
  <c r="J60" i="27"/>
  <c r="H60" i="27"/>
  <c r="F60" i="27"/>
  <c r="D60" i="27"/>
  <c r="C60" i="27"/>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H60" i="26" l="1"/>
  <c r="J60" i="26" l="1"/>
  <c r="P78" i="25" l="1"/>
  <c r="A72" i="25"/>
  <c r="T155" i="25"/>
  <c r="T22" i="25"/>
  <c r="T6" i="25"/>
  <c r="T7" i="25"/>
  <c r="T9" i="25"/>
  <c r="T10" i="25"/>
  <c r="T16" i="25"/>
  <c r="T11" i="25"/>
  <c r="T12" i="25"/>
  <c r="T13" i="25"/>
  <c r="T15" i="25"/>
  <c r="T14" i="25"/>
  <c r="T18" i="25"/>
  <c r="T21" i="25"/>
  <c r="T19" i="25"/>
  <c r="T20" i="25"/>
  <c r="T23" i="25"/>
  <c r="T24" i="25"/>
  <c r="T25" i="25"/>
  <c r="T17" i="25"/>
  <c r="T27" i="25"/>
  <c r="T28" i="25"/>
  <c r="T26" i="25"/>
  <c r="T29" i="25"/>
  <c r="T30" i="25"/>
  <c r="T31" i="25"/>
  <c r="T32" i="25"/>
  <c r="T37" i="25"/>
  <c r="T52" i="25"/>
  <c r="T33" i="25"/>
  <c r="T34" i="25"/>
  <c r="T36" i="25"/>
  <c r="T35" i="25"/>
  <c r="T44" i="25"/>
  <c r="T38" i="25"/>
  <c r="T39" i="25"/>
  <c r="T40" i="25"/>
  <c r="T42" i="25"/>
  <c r="T41" i="25"/>
  <c r="T49" i="25"/>
  <c r="T50" i="25"/>
  <c r="T45" i="25"/>
  <c r="T46" i="25"/>
  <c r="T48" i="25"/>
  <c r="T47" i="25"/>
  <c r="T51" i="25"/>
  <c r="T53" i="25"/>
  <c r="T43" i="25"/>
  <c r="T54" i="25"/>
  <c r="T55" i="25"/>
  <c r="T85" i="25"/>
  <c r="T59" i="25"/>
  <c r="T56" i="25"/>
  <c r="T74" i="25"/>
  <c r="T95" i="25"/>
  <c r="T57" i="25"/>
  <c r="T58" i="25"/>
  <c r="T65" i="25"/>
  <c r="T60" i="25"/>
  <c r="T63" i="25"/>
  <c r="T66" i="25"/>
  <c r="T67" i="25"/>
  <c r="T68" i="25"/>
  <c r="T69" i="25"/>
  <c r="T61" i="25"/>
  <c r="T70" i="25"/>
  <c r="T64" i="25"/>
  <c r="T62" i="25"/>
  <c r="T103" i="25"/>
  <c r="T102" i="25"/>
  <c r="T104" i="25"/>
  <c r="T90" i="25"/>
  <c r="T91" i="25"/>
  <c r="T92" i="25"/>
  <c r="T93" i="25"/>
  <c r="T89" i="25"/>
  <c r="T71" i="25"/>
  <c r="T73" i="25"/>
  <c r="T75" i="25"/>
  <c r="T79" i="25"/>
  <c r="T80" i="25"/>
  <c r="T81" i="25"/>
  <c r="T106" i="25"/>
  <c r="T87" i="25"/>
  <c r="T82" i="25"/>
  <c r="T78" i="25"/>
  <c r="T72" i="25"/>
  <c r="T117" i="25"/>
  <c r="T118" i="25"/>
  <c r="T76" i="25"/>
  <c r="T77" i="25"/>
  <c r="T84" i="25"/>
  <c r="T83" i="25"/>
  <c r="T94" i="25"/>
  <c r="T86" i="25"/>
  <c r="T108" i="25"/>
  <c r="T121" i="25"/>
  <c r="T130" i="25"/>
  <c r="T97" i="25"/>
  <c r="T107" i="25"/>
  <c r="T138" i="25"/>
  <c r="T96" i="25"/>
  <c r="T116" i="25"/>
  <c r="T105" i="25"/>
  <c r="T135" i="25"/>
  <c r="T98" i="25"/>
  <c r="T99" i="25"/>
  <c r="T100" i="25"/>
  <c r="T101" i="25"/>
  <c r="T131" i="25"/>
  <c r="T109" i="25"/>
  <c r="T119" i="25"/>
  <c r="T140" i="25"/>
  <c r="T127" i="25"/>
  <c r="T128" i="25"/>
  <c r="T132" i="25"/>
  <c r="T123" i="25"/>
  <c r="T124" i="25"/>
  <c r="T113" i="25"/>
  <c r="T115" i="25"/>
  <c r="T133" i="25"/>
  <c r="T125" i="25"/>
  <c r="T126" i="25"/>
  <c r="T136" i="25"/>
  <c r="T137" i="25"/>
  <c r="T111" i="25"/>
  <c r="T129" i="25"/>
  <c r="T122" i="25"/>
  <c r="T142" i="25"/>
  <c r="T114" i="25"/>
  <c r="T88" i="25"/>
  <c r="T141" i="25"/>
  <c r="T120" i="25"/>
  <c r="T145" i="25"/>
  <c r="T139" i="25"/>
  <c r="T146" i="25"/>
  <c r="T110" i="25"/>
  <c r="T152" i="25"/>
  <c r="T112" i="25"/>
  <c r="T134" i="25"/>
  <c r="T148" i="25"/>
  <c r="T143" i="25"/>
  <c r="T147" i="25"/>
  <c r="T160" i="25"/>
  <c r="T161" i="25"/>
  <c r="T149" i="25"/>
  <c r="T165" i="25"/>
  <c r="T164" i="25"/>
  <c r="T163" i="25"/>
  <c r="T151" i="25"/>
  <c r="T167" i="25"/>
  <c r="T150" i="25"/>
  <c r="T153" i="25"/>
  <c r="T154" i="25"/>
  <c r="T158" i="25"/>
  <c r="T157" i="25"/>
  <c r="T162" i="25"/>
  <c r="T156" i="25"/>
  <c r="T166" i="25"/>
  <c r="T159" i="25"/>
  <c r="T168" i="25"/>
  <c r="T169" i="25"/>
  <c r="T170" i="25"/>
  <c r="T178" i="25"/>
  <c r="T172" i="25"/>
  <c r="T173" i="25"/>
  <c r="T176" i="25"/>
  <c r="T177" i="25"/>
  <c r="T174" i="25"/>
  <c r="T175" i="25"/>
  <c r="T171" i="25"/>
  <c r="T8" i="25"/>
  <c r="T183" i="25"/>
  <c r="T179" i="25"/>
  <c r="T144" i="25"/>
  <c r="T180" i="25"/>
  <c r="T181" i="25"/>
  <c r="T182" i="25"/>
  <c r="T184" i="25"/>
  <c r="W155" i="25"/>
  <c r="W22" i="25"/>
  <c r="W6" i="25"/>
  <c r="W7" i="25"/>
  <c r="W9" i="25"/>
  <c r="W10" i="25"/>
  <c r="W16" i="25"/>
  <c r="W11" i="25"/>
  <c r="W12" i="25"/>
  <c r="W13" i="25"/>
  <c r="W15" i="25"/>
  <c r="W14" i="25"/>
  <c r="W18" i="25"/>
  <c r="W21" i="25"/>
  <c r="W19" i="25"/>
  <c r="W20" i="25"/>
  <c r="W23" i="25"/>
  <c r="W24" i="25"/>
  <c r="W25" i="25"/>
  <c r="W17" i="25"/>
  <c r="W27" i="25"/>
  <c r="W28" i="25"/>
  <c r="W26" i="25"/>
  <c r="W29" i="25"/>
  <c r="W30" i="25"/>
  <c r="W31" i="25"/>
  <c r="W32" i="25"/>
  <c r="W37" i="25"/>
  <c r="W52" i="25"/>
  <c r="W33" i="25"/>
  <c r="W34" i="25"/>
  <c r="W36" i="25"/>
  <c r="W35" i="25"/>
  <c r="W44" i="25"/>
  <c r="W38" i="25"/>
  <c r="W39" i="25"/>
  <c r="W40" i="25"/>
  <c r="W42" i="25"/>
  <c r="W41" i="25"/>
  <c r="W49" i="25"/>
  <c r="W50" i="25"/>
  <c r="W45" i="25"/>
  <c r="W46" i="25"/>
  <c r="W48" i="25"/>
  <c r="W47" i="25"/>
  <c r="W51" i="25"/>
  <c r="W53" i="25"/>
  <c r="W43" i="25"/>
  <c r="W54" i="25"/>
  <c r="W55" i="25"/>
  <c r="W85" i="25"/>
  <c r="W59" i="25"/>
  <c r="W56" i="25"/>
  <c r="W74" i="25"/>
  <c r="W95" i="25"/>
  <c r="W57" i="25"/>
  <c r="W58" i="25"/>
  <c r="W65" i="25"/>
  <c r="W60" i="25"/>
  <c r="W63" i="25"/>
  <c r="W66" i="25"/>
  <c r="W67" i="25"/>
  <c r="W68" i="25"/>
  <c r="W69" i="25"/>
  <c r="W61" i="25"/>
  <c r="W70" i="25"/>
  <c r="W64" i="25"/>
  <c r="W62" i="25"/>
  <c r="W103" i="25"/>
  <c r="W102" i="25"/>
  <c r="W104" i="25"/>
  <c r="W90" i="25"/>
  <c r="W91" i="25"/>
  <c r="W92" i="25"/>
  <c r="W93" i="25"/>
  <c r="W89" i="25"/>
  <c r="W71" i="25"/>
  <c r="W73" i="25"/>
  <c r="W75" i="25"/>
  <c r="W79" i="25"/>
  <c r="W80" i="25"/>
  <c r="W81" i="25"/>
  <c r="W106" i="25"/>
  <c r="W87" i="25"/>
  <c r="W82" i="25"/>
  <c r="W78" i="25"/>
  <c r="W72" i="25"/>
  <c r="W117" i="25"/>
  <c r="W118" i="25"/>
  <c r="W76" i="25"/>
  <c r="W77" i="25"/>
  <c r="W84" i="25"/>
  <c r="W83" i="25"/>
  <c r="W94" i="25"/>
  <c r="W86" i="25"/>
  <c r="W108" i="25"/>
  <c r="W121" i="25"/>
  <c r="W130" i="25"/>
  <c r="W97" i="25"/>
  <c r="W107" i="25"/>
  <c r="W138" i="25"/>
  <c r="W96" i="25"/>
  <c r="W116" i="25"/>
  <c r="W105" i="25"/>
  <c r="W135" i="25"/>
  <c r="W98" i="25"/>
  <c r="W99" i="25"/>
  <c r="W100" i="25"/>
  <c r="W101" i="25"/>
  <c r="W131" i="25"/>
  <c r="W109" i="25"/>
  <c r="W119" i="25"/>
  <c r="W140" i="25"/>
  <c r="W127" i="25"/>
  <c r="W128" i="25"/>
  <c r="W132" i="25"/>
  <c r="W123" i="25"/>
  <c r="W124" i="25"/>
  <c r="W113" i="25"/>
  <c r="W115" i="25"/>
  <c r="W133" i="25"/>
  <c r="W125" i="25"/>
  <c r="W126" i="25"/>
  <c r="W136" i="25"/>
  <c r="W137" i="25"/>
  <c r="W111" i="25"/>
  <c r="W129" i="25"/>
  <c r="W122" i="25"/>
  <c r="W142" i="25"/>
  <c r="W114" i="25"/>
  <c r="W88" i="25"/>
  <c r="W141" i="25"/>
  <c r="W120" i="25"/>
  <c r="W145" i="25"/>
  <c r="W139" i="25"/>
  <c r="W146" i="25"/>
  <c r="W110" i="25"/>
  <c r="W152" i="25"/>
  <c r="W112" i="25"/>
  <c r="W134" i="25"/>
  <c r="W148" i="25"/>
  <c r="W143" i="25"/>
  <c r="W147" i="25"/>
  <c r="W160" i="25"/>
  <c r="W161" i="25"/>
  <c r="W149" i="25"/>
  <c r="W165" i="25"/>
  <c r="W164" i="25"/>
  <c r="W163" i="25"/>
  <c r="W151" i="25"/>
  <c r="W167" i="25"/>
  <c r="W150" i="25"/>
  <c r="W153" i="25"/>
  <c r="W154" i="25"/>
  <c r="W158" i="25"/>
  <c r="W157" i="25"/>
  <c r="W162" i="25"/>
  <c r="W156" i="25"/>
  <c r="W166" i="25"/>
  <c r="W159" i="25"/>
  <c r="W168" i="25"/>
  <c r="W169" i="25"/>
  <c r="W170" i="25"/>
  <c r="W178" i="25"/>
  <c r="W172" i="25"/>
  <c r="W173" i="25"/>
  <c r="W176" i="25"/>
  <c r="W177" i="25"/>
  <c r="W174" i="25"/>
  <c r="W175" i="25"/>
  <c r="W171" i="25"/>
  <c r="W8" i="25"/>
  <c r="W183" i="25"/>
  <c r="W179" i="25"/>
  <c r="W144" i="25"/>
  <c r="W180" i="25"/>
  <c r="W181" i="25"/>
  <c r="W182" i="25"/>
  <c r="W184" i="25"/>
  <c r="W5" i="25"/>
  <c r="V155" i="25"/>
  <c r="V22" i="25"/>
  <c r="V6" i="25"/>
  <c r="V7" i="25"/>
  <c r="V9" i="25"/>
  <c r="V10" i="25"/>
  <c r="V16" i="25"/>
  <c r="V11" i="25"/>
  <c r="V12" i="25"/>
  <c r="V13" i="25"/>
  <c r="V15" i="25"/>
  <c r="V14" i="25"/>
  <c r="V18" i="25"/>
  <c r="V21" i="25"/>
  <c r="V19" i="25"/>
  <c r="V20" i="25"/>
  <c r="V23" i="25"/>
  <c r="V24" i="25"/>
  <c r="V25" i="25"/>
  <c r="V17" i="25"/>
  <c r="V27" i="25"/>
  <c r="V28" i="25"/>
  <c r="V26" i="25"/>
  <c r="V29" i="25"/>
  <c r="V30" i="25"/>
  <c r="V31" i="25"/>
  <c r="V32" i="25"/>
  <c r="V37" i="25"/>
  <c r="V52" i="25"/>
  <c r="V33" i="25"/>
  <c r="V34" i="25"/>
  <c r="V36" i="25"/>
  <c r="V35" i="25"/>
  <c r="V44" i="25"/>
  <c r="V38" i="25"/>
  <c r="V39" i="25"/>
  <c r="V40" i="25"/>
  <c r="V42" i="25"/>
  <c r="V41" i="25"/>
  <c r="V49" i="25"/>
  <c r="V50" i="25"/>
  <c r="V45" i="25"/>
  <c r="V46" i="25"/>
  <c r="V48" i="25"/>
  <c r="V47" i="25"/>
  <c r="V51" i="25"/>
  <c r="V53" i="25"/>
  <c r="V43" i="25"/>
  <c r="V54" i="25"/>
  <c r="V55" i="25"/>
  <c r="V85" i="25"/>
  <c r="V59" i="25"/>
  <c r="V56" i="25"/>
  <c r="V74" i="25"/>
  <c r="V95" i="25"/>
  <c r="V57" i="25"/>
  <c r="V58" i="25"/>
  <c r="V65" i="25"/>
  <c r="V60" i="25"/>
  <c r="V63" i="25"/>
  <c r="V66" i="25"/>
  <c r="V67" i="25"/>
  <c r="V68" i="25"/>
  <c r="V69" i="25"/>
  <c r="V61" i="25"/>
  <c r="V70" i="25"/>
  <c r="V64" i="25"/>
  <c r="V62" i="25"/>
  <c r="V103" i="25"/>
  <c r="V102" i="25"/>
  <c r="V104" i="25"/>
  <c r="V90" i="25"/>
  <c r="V91" i="25"/>
  <c r="V92" i="25"/>
  <c r="V93" i="25"/>
  <c r="V89" i="25"/>
  <c r="V71" i="25"/>
  <c r="V73" i="25"/>
  <c r="V75" i="25"/>
  <c r="V79" i="25"/>
  <c r="V80" i="25"/>
  <c r="V81" i="25"/>
  <c r="V106" i="25"/>
  <c r="V87" i="25"/>
  <c r="V82" i="25"/>
  <c r="V78" i="25"/>
  <c r="V72" i="25"/>
  <c r="V117" i="25"/>
  <c r="V118" i="25"/>
  <c r="V76" i="25"/>
  <c r="V77" i="25"/>
  <c r="V84" i="25"/>
  <c r="V83" i="25"/>
  <c r="V94" i="25"/>
  <c r="V86" i="25"/>
  <c r="V108" i="25"/>
  <c r="V121" i="25"/>
  <c r="V130" i="25"/>
  <c r="V97" i="25"/>
  <c r="V107" i="25"/>
  <c r="V138" i="25"/>
  <c r="V96" i="25"/>
  <c r="V116" i="25"/>
  <c r="V105" i="25"/>
  <c r="V135" i="25"/>
  <c r="V98" i="25"/>
  <c r="V99" i="25"/>
  <c r="V100" i="25"/>
  <c r="V101" i="25"/>
  <c r="V131" i="25"/>
  <c r="V109" i="25"/>
  <c r="V119" i="25"/>
  <c r="V140" i="25"/>
  <c r="V127" i="25"/>
  <c r="V128" i="25"/>
  <c r="V132" i="25"/>
  <c r="V123" i="25"/>
  <c r="V124" i="25"/>
  <c r="V113" i="25"/>
  <c r="V115" i="25"/>
  <c r="V133" i="25"/>
  <c r="V125" i="25"/>
  <c r="V126" i="25"/>
  <c r="V136" i="25"/>
  <c r="V137" i="25"/>
  <c r="V111" i="25"/>
  <c r="V129" i="25"/>
  <c r="V122" i="25"/>
  <c r="V142" i="25"/>
  <c r="V114" i="25"/>
  <c r="V88" i="25"/>
  <c r="V141" i="25"/>
  <c r="V120" i="25"/>
  <c r="V145" i="25"/>
  <c r="V139" i="25"/>
  <c r="V146" i="25"/>
  <c r="V110" i="25"/>
  <c r="V152" i="25"/>
  <c r="V112" i="25"/>
  <c r="V134" i="25"/>
  <c r="V148" i="25"/>
  <c r="V143" i="25"/>
  <c r="V147" i="25"/>
  <c r="V160" i="25"/>
  <c r="V161" i="25"/>
  <c r="V149" i="25"/>
  <c r="V165" i="25"/>
  <c r="V164" i="25"/>
  <c r="V163" i="25"/>
  <c r="V151" i="25"/>
  <c r="V167" i="25"/>
  <c r="V150" i="25"/>
  <c r="V153" i="25"/>
  <c r="V154" i="25"/>
  <c r="V158" i="25"/>
  <c r="V157" i="25"/>
  <c r="V162" i="25"/>
  <c r="V156" i="25"/>
  <c r="V166" i="25"/>
  <c r="V159" i="25"/>
  <c r="V168" i="25"/>
  <c r="V169" i="25"/>
  <c r="V170" i="25"/>
  <c r="V178" i="25"/>
  <c r="V172" i="25"/>
  <c r="V173" i="25"/>
  <c r="V176" i="25"/>
  <c r="V177" i="25"/>
  <c r="V174" i="25"/>
  <c r="V175" i="25"/>
  <c r="V171" i="25"/>
  <c r="V8" i="25"/>
  <c r="V183" i="25"/>
  <c r="V179" i="25"/>
  <c r="V144" i="25"/>
  <c r="V180" i="25"/>
  <c r="V181" i="25"/>
  <c r="V182" i="25"/>
  <c r="V184" i="25"/>
  <c r="V5" i="25"/>
  <c r="U19" i="25"/>
  <c r="U20" i="25"/>
  <c r="U23" i="25"/>
  <c r="U24" i="25"/>
  <c r="U25" i="25"/>
  <c r="U17" i="25"/>
  <c r="U27" i="25"/>
  <c r="U28" i="25"/>
  <c r="U26" i="25"/>
  <c r="U29" i="25"/>
  <c r="U30" i="25"/>
  <c r="U31" i="25"/>
  <c r="U32" i="25"/>
  <c r="U37" i="25"/>
  <c r="U52" i="25"/>
  <c r="U33" i="25"/>
  <c r="U34" i="25"/>
  <c r="U36" i="25"/>
  <c r="U35" i="25"/>
  <c r="U44" i="25"/>
  <c r="U38" i="25"/>
  <c r="U39" i="25"/>
  <c r="U40" i="25"/>
  <c r="U42" i="25"/>
  <c r="U41" i="25"/>
  <c r="U49" i="25"/>
  <c r="U50" i="25"/>
  <c r="U45" i="25"/>
  <c r="U46" i="25"/>
  <c r="U48" i="25"/>
  <c r="U47" i="25"/>
  <c r="U51" i="25"/>
  <c r="U53" i="25"/>
  <c r="U43" i="25"/>
  <c r="U54" i="25"/>
  <c r="U55" i="25"/>
  <c r="U85" i="25"/>
  <c r="U59" i="25"/>
  <c r="U56" i="25"/>
  <c r="U74" i="25"/>
  <c r="U95" i="25"/>
  <c r="U57" i="25"/>
  <c r="U58" i="25"/>
  <c r="U65" i="25"/>
  <c r="U60" i="25"/>
  <c r="U63" i="25"/>
  <c r="U66" i="25"/>
  <c r="U67" i="25"/>
  <c r="U68" i="25"/>
  <c r="U69" i="25"/>
  <c r="U61" i="25"/>
  <c r="U70" i="25"/>
  <c r="U64" i="25"/>
  <c r="U62" i="25"/>
  <c r="U103" i="25"/>
  <c r="U102" i="25"/>
  <c r="U104" i="25"/>
  <c r="U90" i="25"/>
  <c r="U91" i="25"/>
  <c r="U92" i="25"/>
  <c r="U93" i="25"/>
  <c r="U89" i="25"/>
  <c r="U71" i="25"/>
  <c r="U73" i="25"/>
  <c r="U75" i="25"/>
  <c r="U79" i="25"/>
  <c r="U80" i="25"/>
  <c r="U81" i="25"/>
  <c r="U106" i="25"/>
  <c r="U87" i="25"/>
  <c r="U82" i="25"/>
  <c r="U78" i="25"/>
  <c r="U72" i="25"/>
  <c r="U117" i="25"/>
  <c r="U118" i="25"/>
  <c r="U76" i="25"/>
  <c r="U77" i="25"/>
  <c r="U84" i="25"/>
  <c r="U83" i="25"/>
  <c r="U94" i="25"/>
  <c r="U86" i="25"/>
  <c r="U108" i="25"/>
  <c r="U121" i="25"/>
  <c r="U130" i="25"/>
  <c r="U97" i="25"/>
  <c r="U107" i="25"/>
  <c r="U138" i="25"/>
  <c r="U96" i="25"/>
  <c r="U116" i="25"/>
  <c r="U105" i="25"/>
  <c r="U135" i="25"/>
  <c r="U98" i="25"/>
  <c r="U99" i="25"/>
  <c r="U100" i="25"/>
  <c r="U101" i="25"/>
  <c r="U131" i="25"/>
  <c r="U109" i="25"/>
  <c r="U119" i="25"/>
  <c r="U140" i="25"/>
  <c r="U127" i="25"/>
  <c r="U128" i="25"/>
  <c r="U132" i="25"/>
  <c r="U123" i="25"/>
  <c r="U124" i="25"/>
  <c r="U113" i="25"/>
  <c r="U115" i="25"/>
  <c r="U133" i="25"/>
  <c r="U125" i="25"/>
  <c r="U126" i="25"/>
  <c r="U136" i="25"/>
  <c r="U137" i="25"/>
  <c r="U111" i="25"/>
  <c r="U129" i="25"/>
  <c r="U122" i="25"/>
  <c r="U142" i="25"/>
  <c r="U114" i="25"/>
  <c r="U88" i="25"/>
  <c r="U141" i="25"/>
  <c r="U120" i="25"/>
  <c r="U145" i="25"/>
  <c r="U139" i="25"/>
  <c r="U146" i="25"/>
  <c r="U110" i="25"/>
  <c r="U152" i="25"/>
  <c r="U112" i="25"/>
  <c r="U134" i="25"/>
  <c r="U148" i="25"/>
  <c r="U143" i="25"/>
  <c r="U147" i="25"/>
  <c r="U160" i="25"/>
  <c r="U161" i="25"/>
  <c r="U149" i="25"/>
  <c r="U165" i="25"/>
  <c r="U164" i="25"/>
  <c r="U163" i="25"/>
  <c r="U151" i="25"/>
  <c r="U167" i="25"/>
  <c r="U150" i="25"/>
  <c r="U153" i="25"/>
  <c r="U154" i="25"/>
  <c r="U158" i="25"/>
  <c r="U157" i="25"/>
  <c r="U162" i="25"/>
  <c r="U156" i="25"/>
  <c r="U166" i="25"/>
  <c r="U159" i="25"/>
  <c r="U168" i="25"/>
  <c r="U169" i="25"/>
  <c r="U170" i="25"/>
  <c r="U178" i="25"/>
  <c r="U172" i="25"/>
  <c r="U173" i="25"/>
  <c r="U176" i="25"/>
  <c r="U177" i="25"/>
  <c r="U174" i="25"/>
  <c r="U175" i="25"/>
  <c r="U171" i="25"/>
  <c r="U8" i="25"/>
  <c r="U183" i="25"/>
  <c r="U179" i="25"/>
  <c r="U144" i="25"/>
  <c r="U180" i="25"/>
  <c r="U181" i="25"/>
  <c r="U182" i="25"/>
  <c r="U184" i="25"/>
  <c r="U155" i="25"/>
  <c r="U22" i="25"/>
  <c r="U6" i="25"/>
  <c r="U7" i="25"/>
  <c r="U9" i="25"/>
  <c r="U10" i="25"/>
  <c r="U16" i="25"/>
  <c r="U11" i="25"/>
  <c r="U12" i="25"/>
  <c r="U13" i="25"/>
  <c r="U15" i="25"/>
  <c r="U14" i="25"/>
  <c r="U18" i="25"/>
  <c r="U21" i="25"/>
  <c r="U5" i="25"/>
  <c r="T5"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L31" i="36"/>
  <c r="L30" i="36"/>
  <c r="A96" i="25"/>
  <c r="L29" i="36" s="1"/>
  <c r="L28" i="36"/>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5" authorId="0" shapeId="0" xr:uid="{17AE0DDC-B603-48BD-9C91-9DF52F7685F5}">
      <text>
        <r>
          <rPr>
            <b/>
            <sz val="9"/>
            <color indexed="81"/>
            <rFont val="Tahoma"/>
            <family val="2"/>
          </rPr>
          <t>Admin:</t>
        </r>
        <r>
          <rPr>
            <sz val="9"/>
            <color indexed="81"/>
            <rFont val="Tahoma"/>
            <family val="2"/>
          </rPr>
          <t xml:space="preserve">
for EIA 861 reporters this is data. For PCE reporters this is the calculated residual to balance total sources with total uses.</t>
        </r>
      </text>
    </comment>
    <comment ref="J129" authorId="0" shapeId="0" xr:uid="{B813B142-0CE7-4386-A3C8-261F540583B0}">
      <text>
        <r>
          <rPr>
            <b/>
            <sz val="9"/>
            <color indexed="81"/>
            <rFont val="Tahoma"/>
            <family val="2"/>
          </rPr>
          <t>Admin:</t>
        </r>
        <r>
          <rPr>
            <sz val="9"/>
            <color indexed="81"/>
            <rFont val="Tahoma"/>
            <family val="2"/>
          </rPr>
          <t xml:space="preserve">
AEEC reports both net wheeled power and transmission losses by others as an offset. These tables do not have a column for transmission losses by others.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7" authorId="0" shapeId="0" xr:uid="{6515F771-AD8A-468B-AA58-52B3ADC8B7C0}">
      <text>
        <r>
          <rPr>
            <b/>
            <sz val="9"/>
            <color indexed="81"/>
            <rFont val="Tahoma"/>
            <family val="2"/>
          </rPr>
          <t>Admin:</t>
        </r>
        <r>
          <rPr>
            <sz val="9"/>
            <color indexed="81"/>
            <rFont val="Tahoma"/>
            <family val="2"/>
          </rPr>
          <t xml:space="preserve">
calculated as Generation MMBtu/Total Fuel MMBtu</t>
        </r>
      </text>
    </comment>
  </commentList>
</comments>
</file>

<file path=xl/sharedStrings.xml><?xml version="1.0" encoding="utf-8"?>
<sst xmlns="http://schemas.openxmlformats.org/spreadsheetml/2006/main" count="29643" uniqueCount="2495">
  <si>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</si>
  <si>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</si>
  <si>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</si>
  <si>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</si>
  <si>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</si>
  <si>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</si>
  <si>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</si>
  <si>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</si>
  <si>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</si>
  <si>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</si>
  <si>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</si>
  <si>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</si>
  <si>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</si>
  <si>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</si>
  <si>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</si>
  <si>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</si>
  <si>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</si>
  <si>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</si>
  <si>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</si>
  <si>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</si>
  <si>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</si>
  <si>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</si>
  <si>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</si>
  <si>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</si>
  <si>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</si>
  <si>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</si>
  <si>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</si>
  <si>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</si>
  <si>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</si>
  <si>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</si>
  <si>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</si>
  <si>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</si>
  <si>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</si>
  <si>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</si>
  <si>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</si>
  <si>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</si>
  <si>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</si>
  <si>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</si>
  <si>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</si>
  <si>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</si>
  <si>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</si>
  <si>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</si>
  <si>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</si>
  <si>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</si>
  <si>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</si>
  <si>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</si>
  <si>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</si>
  <si>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</si>
  <si>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</si>
  <si>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</si>
  <si>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</si>
  <si>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</si>
  <si>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</si>
  <si>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</si>
  <si>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</si>
  <si>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</si>
  <si>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</si>
  <si>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</si>
  <si>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</si>
  <si>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</si>
  <si>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</si>
  <si>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</si>
  <si>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</si>
  <si>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</si>
  <si>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</si>
  <si>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</si>
  <si>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</si>
  <si>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</si>
  <si>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</si>
  <si>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</si>
  <si>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</si>
  <si>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</si>
  <si>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</si>
  <si>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</si>
  <si>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</si>
  <si>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</si>
  <si>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</si>
  <si>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</si>
  <si>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</si>
  <si>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</si>
  <si>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</si>
  <si>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</si>
  <si>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</si>
  <si>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</si>
  <si>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</si>
  <si>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</si>
  <si>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</si>
  <si>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</si>
  <si>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</si>
  <si>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</si>
  <si>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</si>
  <si>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</si>
  <si>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</si>
  <si>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</si>
  <si>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</si>
  <si>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</si>
  <si>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</si>
  <si>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</si>
  <si>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</si>
  <si>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</si>
  <si>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</si>
  <si>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</si>
  <si>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</si>
  <si>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</si>
  <si>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</si>
  <si>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</si>
  <si>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</si>
  <si>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</si>
  <si>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</si>
  <si>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</si>
  <si>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</si>
  <si>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</si>
  <si>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</si>
  <si>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</si>
  <si>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</si>
  <si>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</si>
  <si>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</si>
  <si>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</si>
  <si>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</si>
  <si>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</si>
  <si>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</si>
  <si>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</si>
  <si>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</si>
  <si>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</si>
  <si>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</si>
  <si>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</si>
  <si>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</si>
  <si>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</si>
  <si>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</si>
  <si>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</si>
  <si>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</si>
  <si>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</si>
  <si>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</si>
  <si>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</si>
  <si>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</si>
  <si>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</si>
  <si>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</si>
  <si>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</si>
  <si>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</si>
  <si>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</si>
  <si>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</si>
  <si>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</si>
  <si>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</si>
  <si>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</si>
  <si>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</si>
  <si>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</si>
  <si>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</si>
  <si>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</si>
  <si>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</si>
  <si>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</si>
  <si>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</si>
  <si>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</si>
  <si>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</si>
  <si>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</si>
  <si>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</si>
  <si>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</si>
  <si>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</si>
  <si>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</si>
  <si>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</si>
  <si>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</si>
  <si>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</si>
  <si>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</si>
  <si>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</si>
  <si>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</si>
  <si>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</si>
  <si>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</si>
  <si>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</si>
  <si>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</si>
  <si>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</si>
  <si>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</si>
  <si>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</si>
  <si>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</si>
  <si>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</si>
  <si>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</si>
  <si>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</si>
  <si>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</si>
  <si>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</si>
  <si>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</si>
  <si>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</si>
  <si>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</si>
  <si>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</si>
  <si>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</si>
  <si>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</si>
  <si>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</si>
  <si>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</si>
  <si>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</si>
  <si>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</si>
  <si>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</si>
  <si>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</si>
  <si>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</si>
  <si>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</si>
  <si>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</si>
  <si>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</si>
  <si>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</si>
  <si>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</si>
  <si>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</si>
  <si>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</si>
  <si>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</si>
  <si>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</si>
  <si>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</si>
  <si>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</si>
  <si>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</si>
  <si>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</si>
  <si>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</si>
  <si>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</si>
  <si>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</si>
  <si>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</si>
  <si>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</si>
  <si>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</si>
  <si>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</si>
  <si>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</si>
  <si>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</si>
  <si>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</si>
  <si>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</si>
  <si>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</si>
  <si>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</si>
  <si>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</si>
  <si>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</si>
  <si>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</si>
  <si>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</si>
  <si>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</si>
  <si>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</si>
  <si>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</si>
  <si>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</si>
  <si>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</si>
  <si>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</si>
  <si>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</si>
  <si>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</si>
  <si>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</si>
  <si>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</si>
  <si>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</si>
  <si>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</si>
  <si>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</si>
  <si>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</si>
  <si>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</si>
  <si>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</si>
  <si>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</si>
  <si>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</si>
  <si>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</si>
  <si>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</si>
  <si>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</si>
  <si>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</si>
  <si>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</si>
  <si>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</si>
  <si>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</si>
  <si>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</si>
  <si>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</si>
  <si>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</si>
  <si>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</si>
  <si>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</si>
  <si>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</si>
  <si>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</si>
  <si>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</si>
  <si>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</si>
  <si>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</si>
  <si>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</si>
  <si>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</si>
  <si>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</si>
  <si>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</si>
  <si>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</si>
  <si>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</si>
  <si>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</si>
  <si>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</si>
  <si>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</si>
  <si>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</si>
  <si>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</si>
  <si>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</si>
  <si>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</si>
  <si>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</si>
  <si>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</si>
  <si>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</si>
  <si>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</si>
  <si>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</si>
  <si>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</si>
  <si>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</si>
  <si>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</si>
  <si>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</si>
  <si>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</si>
  <si>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</si>
  <si>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</si>
  <si>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</si>
  <si>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</si>
  <si>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</si>
  <si>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</si>
  <si>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</si>
  <si>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</si>
  <si>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</si>
  <si>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</si>
  <si>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</si>
  <si>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</si>
  <si>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</si>
  <si>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</si>
  <si>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</si>
  <si>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</si>
  <si>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</si>
  <si>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</si>
  <si>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</si>
  <si>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</si>
  <si>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</si>
  <si>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</si>
  <si>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</si>
  <si>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</si>
  <si>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</si>
  <si>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</si>
  <si>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</si>
  <si>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</si>
  <si>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</si>
  <si>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</si>
  <si>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</si>
  <si>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</si>
  <si>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</si>
  <si>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</si>
  <si>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</si>
  <si>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</si>
  <si>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</si>
  <si>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</si>
  <si>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</si>
  <si>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</si>
  <si>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</si>
  <si>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</si>
  <si>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</si>
  <si>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</si>
  <si>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</si>
  <si>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</si>
  <si>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</si>
  <si>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</si>
  <si>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</si>
  <si>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</si>
  <si>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</si>
  <si>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</si>
  <si>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</si>
  <si>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</si>
  <si>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</si>
  <si>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</si>
  <si>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</si>
  <si>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</si>
  <si>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</si>
  <si>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</si>
  <si>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</si>
  <si>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</si>
  <si>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</si>
  <si>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</si>
  <si>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</si>
  <si>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</si>
  <si>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</si>
  <si>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</si>
  <si>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</si>
  <si>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</si>
  <si>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</si>
  <si>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</si>
  <si>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</si>
  <si>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</si>
  <si>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</si>
  <si>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</si>
  <si>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</si>
  <si>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</si>
  <si>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</si>
  <si>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</si>
  <si>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</si>
  <si>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</si>
  <si>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</si>
  <si>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</si>
  <si>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</si>
  <si>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</si>
  <si>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</si>
  <si>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</si>
  <si>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</si>
  <si>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</si>
  <si>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</si>
  <si>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</si>
  <si>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</si>
  <si>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</si>
  <si>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</si>
  <si>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</si>
  <si>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</si>
  <si>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</si>
  <si>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</si>
  <si>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</si>
  <si>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</si>
  <si>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</si>
  <si>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</si>
  <si>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</si>
  <si>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</si>
  <si>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</si>
  <si>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</si>
  <si>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</si>
  <si>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</si>
  <si>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</si>
  <si>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</si>
  <si>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</si>
  <si>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</si>
  <si>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</si>
  <si>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</si>
  <si>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</si>
  <si>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</si>
  <si>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</si>
  <si>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</si>
  <si>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</si>
  <si>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</si>
  <si>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</si>
  <si>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</si>
  <si>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</si>
  <si>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</si>
  <si>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</si>
  <si>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</si>
  <si>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</si>
  <si>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</si>
  <si>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</si>
  <si>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</si>
  <si>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</si>
  <si>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</si>
  <si>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</si>
  <si>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</si>
  <si>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</si>
  <si>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</si>
  <si>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</si>
  <si>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</si>
  <si>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</si>
  <si>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</si>
  <si>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</si>
  <si>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</si>
  <si>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</si>
  <si>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</si>
  <si>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DFO</t>
  </si>
  <si>
    <t>IC</t>
  </si>
  <si>
    <t>WAT</t>
  </si>
  <si>
    <t>HY</t>
  </si>
  <si>
    <t>GT</t>
  </si>
  <si>
    <t>WND</t>
  </si>
  <si>
    <t>WT</t>
  </si>
  <si>
    <t>NG</t>
  </si>
  <si>
    <t>CA</t>
  </si>
  <si>
    <t>CT</t>
  </si>
  <si>
    <t>SUB</t>
  </si>
  <si>
    <t>ST</t>
  </si>
  <si>
    <t>JF</t>
  </si>
  <si>
    <t>WC</t>
  </si>
  <si>
    <t>Total Fuel MMBtu</t>
  </si>
  <si>
    <t>CO2 Metric Tons from Fuel</t>
  </si>
  <si>
    <t>Efficiency (Max = 1.00)</t>
  </si>
  <si>
    <t>Residential Customers</t>
  </si>
  <si>
    <t>Residential $/kWh</t>
  </si>
  <si>
    <t>Commercial Customers</t>
  </si>
  <si>
    <t>Commercial $/kWh</t>
  </si>
  <si>
    <t>Other Customers</t>
  </si>
  <si>
    <t>Other $/kWh</t>
  </si>
  <si>
    <t>Total Customers</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</si>
  <si>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</si>
  <si>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</si>
  <si>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</si>
  <si>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</si>
  <si>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</si>
  <si>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</si>
  <si>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</si>
  <si>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</si>
  <si>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</si>
  <si>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</si>
  <si>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</si>
  <si>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</si>
  <si>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</si>
  <si>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</si>
  <si>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</si>
  <si>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</si>
  <si>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</si>
  <si>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</si>
  <si>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</si>
  <si>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</si>
  <si>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</si>
  <si>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</si>
  <si>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</si>
  <si>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</si>
  <si>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</si>
  <si>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</si>
  <si>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</si>
  <si>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</si>
  <si>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</si>
  <si>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</si>
  <si>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</si>
  <si>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</si>
  <si>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</si>
  <si>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</si>
  <si>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</si>
  <si>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</si>
  <si>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</si>
  <si>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</si>
  <si>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</si>
  <si>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</si>
  <si>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</si>
  <si>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</si>
  <si>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</si>
  <si>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</si>
  <si>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</si>
  <si>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</si>
  <si>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</si>
  <si>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</si>
  <si>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</si>
  <si>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</si>
  <si>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</si>
  <si>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</si>
  <si>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</si>
  <si>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</si>
  <si>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</si>
  <si>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</si>
  <si>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</si>
  <si>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</si>
  <si>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</si>
  <si>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</si>
  <si>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</si>
  <si>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</si>
  <si>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</si>
  <si>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</si>
  <si>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</si>
  <si>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</si>
  <si>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</si>
  <si>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</si>
  <si>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</si>
  <si>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</si>
  <si>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</si>
  <si>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</si>
  <si>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</si>
  <si>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</si>
  <si>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</si>
  <si>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</si>
  <si>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</si>
  <si>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</si>
  <si>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</si>
  <si>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</si>
  <si>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</si>
  <si>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</si>
  <si>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</si>
  <si>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</si>
  <si>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</si>
  <si>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</si>
  <si>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</si>
  <si>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</si>
  <si>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</si>
  <si>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</si>
  <si>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</si>
  <si>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</si>
  <si>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</si>
  <si>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</si>
  <si>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</si>
  <si>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</si>
  <si>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</si>
  <si>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</si>
  <si>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</si>
  <si>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</si>
  <si>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</si>
  <si>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</si>
  <si>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</si>
  <si>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</si>
  <si>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</si>
  <si>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</si>
  <si>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</si>
  <si>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</si>
  <si>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</si>
  <si>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</si>
  <si>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</si>
  <si>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</si>
  <si>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</si>
  <si>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</si>
  <si>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</si>
  <si>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</si>
  <si>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</si>
  <si>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</si>
  <si>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</si>
  <si>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</si>
  <si>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</si>
  <si>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</si>
  <si>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</si>
  <si>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</si>
  <si>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</si>
  <si>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</si>
  <si>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</si>
  <si>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</si>
  <si>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</si>
  <si>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</si>
  <si>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</si>
  <si>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</si>
  <si>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</si>
  <si>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</si>
  <si>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</si>
  <si>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</si>
  <si>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</si>
  <si>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</si>
  <si>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</si>
  <si>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</si>
  <si>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</si>
  <si>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</si>
  <si>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</si>
  <si>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</si>
  <si>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</si>
  <si>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</si>
  <si>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</si>
  <si>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</si>
  <si>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</si>
  <si>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</si>
  <si>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</si>
  <si>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</si>
  <si>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</si>
  <si>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</si>
  <si>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</si>
  <si>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</si>
  <si>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</si>
  <si>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</si>
  <si>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</si>
  <si>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</si>
  <si>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</si>
  <si>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</si>
  <si>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</si>
  <si>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</si>
  <si>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</si>
  <si>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</si>
  <si>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</si>
  <si>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</si>
  <si>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</si>
  <si>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</si>
  <si>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</si>
  <si>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</si>
  <si>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</si>
  <si>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</si>
  <si>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</si>
  <si>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</si>
  <si>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</si>
  <si>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</si>
  <si>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</si>
  <si>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</si>
  <si>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</si>
  <si>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</si>
  <si>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</si>
  <si>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</si>
  <si>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</si>
  <si>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</si>
  <si>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</si>
  <si>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</si>
  <si>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</si>
  <si>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</si>
  <si>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</si>
  <si>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</si>
  <si>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</si>
  <si>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</si>
  <si>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</si>
  <si>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</si>
  <si>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</si>
  <si>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</si>
  <si>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</si>
  <si>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</si>
  <si>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</si>
  <si>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</si>
  <si>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</si>
  <si>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</si>
  <si>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</si>
  <si>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</si>
  <si>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</si>
  <si>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</si>
  <si>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</si>
  <si>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</si>
  <si>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</si>
  <si>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</si>
  <si>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</si>
  <si>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</si>
  <si>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</si>
  <si>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</si>
  <si>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</si>
  <si>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</si>
  <si>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</si>
  <si>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</si>
  <si>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</si>
  <si>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</si>
  <si>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</si>
  <si>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</si>
  <si>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</si>
  <si>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</si>
  <si>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</si>
  <si>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</si>
  <si>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</si>
  <si>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</si>
  <si>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</si>
  <si>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</si>
  <si>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</si>
  <si>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</si>
  <si>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</si>
  <si>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</si>
  <si>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</si>
  <si>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</si>
  <si>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</si>
  <si>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</si>
  <si>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</si>
  <si>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</si>
  <si>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</si>
  <si>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</si>
  <si>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</si>
  <si>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</si>
  <si>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</si>
  <si>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</si>
  <si>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</si>
  <si>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</si>
  <si>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</si>
  <si>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</si>
  <si>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</si>
  <si>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</si>
  <si>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</si>
  <si>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</si>
  <si>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</si>
  <si>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</si>
  <si>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</si>
  <si>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</si>
  <si>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</si>
  <si>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</si>
  <si>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</si>
  <si>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</si>
  <si>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</si>
  <si>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</si>
  <si>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</si>
  <si>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</si>
  <si>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</si>
  <si>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</si>
  <si>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</si>
  <si>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</si>
  <si>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</si>
  <si>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</si>
  <si>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</si>
  <si>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</si>
  <si>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</si>
  <si>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</si>
  <si>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</si>
  <si>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</si>
  <si>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</si>
  <si>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</si>
  <si>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</si>
  <si>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</si>
  <si>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</si>
  <si>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</si>
  <si>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</si>
  <si>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</si>
  <si>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</si>
  <si>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</si>
  <si>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</si>
  <si>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</si>
  <si>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</si>
  <si>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</si>
  <si>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</si>
  <si>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</si>
  <si>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</si>
  <si>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</si>
  <si>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</si>
  <si>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</si>
  <si>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</si>
  <si>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</si>
  <si>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</si>
  <si>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</si>
  <si>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</si>
  <si>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</si>
  <si>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</si>
  <si>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</si>
  <si>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</si>
  <si>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</si>
  <si>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</si>
  <si>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</si>
  <si>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</si>
  <si>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</si>
  <si>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</si>
  <si>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</si>
  <si>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</si>
  <si>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</si>
  <si>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</si>
  <si>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</si>
  <si>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</si>
  <si>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</si>
  <si>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</si>
  <si>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</si>
  <si>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</si>
  <si>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</si>
  <si>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</si>
  <si>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</si>
  <si>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</si>
  <si>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</si>
  <si>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</si>
  <si>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</si>
  <si>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</si>
  <si>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</si>
  <si>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</si>
  <si>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</si>
  <si>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</si>
  <si>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</si>
  <si>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</si>
  <si>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</si>
  <si>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</si>
  <si>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</si>
  <si>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</si>
  <si>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</si>
  <si>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</si>
  <si>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</si>
  <si>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</si>
  <si>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</si>
  <si>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</si>
  <si>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</si>
  <si>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</si>
  <si>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</si>
  <si>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</si>
  <si>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</si>
  <si>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</si>
  <si>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</si>
  <si>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</si>
  <si>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</si>
  <si>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</si>
  <si>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</si>
  <si>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</si>
  <si>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</si>
  <si>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</si>
  <si>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</si>
  <si>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</si>
  <si>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</si>
  <si>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</si>
  <si>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</si>
  <si>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</si>
  <si>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</si>
  <si>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</si>
  <si>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</si>
  <si>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</si>
  <si>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</si>
  <si>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</si>
  <si>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</si>
  <si>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</si>
  <si>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</si>
  <si>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</si>
  <si>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</si>
  <si>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</si>
  <si>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</si>
  <si>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</si>
  <si>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</si>
  <si>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</si>
  <si>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</si>
  <si>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</si>
  <si>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</si>
  <si>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</si>
  <si>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</si>
  <si>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</si>
  <si>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</si>
  <si>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</si>
  <si>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</si>
  <si>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</si>
  <si>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</si>
  <si>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</si>
  <si>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</si>
  <si>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</si>
  <si>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</si>
  <si>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</si>
  <si>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</si>
  <si>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</si>
  <si>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</si>
  <si>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</si>
  <si>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</si>
  <si>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</si>
  <si>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</si>
  <si>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</si>
  <si>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</si>
  <si>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</si>
  <si>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</si>
  <si>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</si>
  <si>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</si>
  <si>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</si>
  <si>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</si>
  <si>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</si>
  <si>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</si>
  <si>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</si>
  <si>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</si>
  <si>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</si>
  <si>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</si>
  <si>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</si>
  <si>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</si>
  <si>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</si>
  <si>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</si>
  <si>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</si>
  <si>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</si>
  <si>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</si>
  <si>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</si>
  <si>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</si>
  <si>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</si>
  <si>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</si>
  <si>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</si>
  <si>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</si>
  <si>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</si>
  <si>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</si>
  <si>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</si>
  <si>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</si>
  <si>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</si>
  <si>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</si>
  <si>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</si>
  <si>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</si>
  <si>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</si>
  <si>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</si>
  <si>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</si>
  <si>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</si>
  <si>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</si>
  <si>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</si>
  <si>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</si>
  <si>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</si>
  <si>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</si>
  <si>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</si>
  <si>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</si>
  <si>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</si>
  <si>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</si>
  <si>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</si>
  <si>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</si>
  <si>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</si>
  <si>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</si>
  <si>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</si>
  <si>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</si>
  <si>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</si>
  <si>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</si>
  <si>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</si>
  <si>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</si>
  <si>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</si>
  <si>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</si>
  <si>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</si>
  <si>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</si>
  <si>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</si>
  <si>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</si>
  <si>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</si>
  <si>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</si>
  <si>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</si>
  <si>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</si>
  <si>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</si>
  <si>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</si>
  <si>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</si>
  <si>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</si>
  <si>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</si>
  <si>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</si>
  <si>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</si>
  <si>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</si>
  <si>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</si>
  <si>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</si>
  <si>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</si>
  <si>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</si>
  <si>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</si>
  <si>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</si>
  <si>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</si>
  <si>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</si>
  <si>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</si>
  <si>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</si>
  <si>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</si>
  <si>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</si>
  <si>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</si>
  <si>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</si>
  <si>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</si>
  <si>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</si>
  <si>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</si>
  <si>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</si>
  <si>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</si>
  <si>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</si>
  <si>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</si>
  <si>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</si>
  <si>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</si>
  <si>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</si>
  <si>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</si>
  <si>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</si>
  <si>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</si>
  <si>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</si>
  <si>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</si>
  <si>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</si>
  <si>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</si>
  <si>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</si>
  <si>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</si>
  <si>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</si>
  <si>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</si>
  <si>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</si>
  <si>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</si>
  <si>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</si>
  <si>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</si>
  <si>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</si>
  <si>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</si>
  <si>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</si>
  <si>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</si>
  <si>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</si>
  <si>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</si>
  <si>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</si>
  <si>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</si>
  <si>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</si>
  <si>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</si>
  <si>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</si>
  <si>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</si>
  <si>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</si>
  <si>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</si>
  <si>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</si>
  <si>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</si>
  <si>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</si>
  <si>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</si>
  <si>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</si>
  <si>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</si>
  <si>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</si>
  <si>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</si>
  <si>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</si>
  <si>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</si>
  <si>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</si>
  <si>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</si>
  <si>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</si>
  <si>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</si>
  <si>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</si>
  <si>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</si>
  <si>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</si>
  <si>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</si>
  <si>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</si>
  <si>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</si>
  <si>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</si>
  <si>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</si>
  <si>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</si>
  <si>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</si>
  <si>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</si>
  <si>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</si>
  <si>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</si>
  <si>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</si>
  <si>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</si>
  <si>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</si>
  <si>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</si>
  <si>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</si>
  <si>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</si>
  <si>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</si>
  <si>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</si>
  <si>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</si>
  <si>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</si>
  <si>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</si>
  <si>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</si>
  <si>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</si>
  <si>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</si>
  <si>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</si>
  <si>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</si>
  <si>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</si>
  <si>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</si>
  <si>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</si>
  <si>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</si>
  <si>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</si>
  <si>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</si>
  <si>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</si>
  <si>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</si>
  <si>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</si>
  <si>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</si>
  <si>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</si>
  <si>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</si>
  <si>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</si>
  <si>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</si>
  <si>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</si>
  <si>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</si>
  <si>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</si>
  <si>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</si>
  <si>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</si>
  <si>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</si>
  <si>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</si>
  <si>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</si>
  <si>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</si>
  <si>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</si>
  <si>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</si>
  <si>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</si>
  <si>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</si>
  <si>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</si>
  <si>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</si>
  <si>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</si>
  <si>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</si>
  <si>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</si>
  <si>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</si>
  <si>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</si>
  <si>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</si>
  <si>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</si>
  <si>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</si>
  <si>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</si>
  <si>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</si>
  <si>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</si>
  <si>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</si>
  <si>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</si>
  <si>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</si>
  <si>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</si>
  <si>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</si>
  <si>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</si>
  <si>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</si>
  <si>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</si>
  <si>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</si>
  <si>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</si>
  <si>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</si>
  <si>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</si>
  <si>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</si>
  <si>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</si>
  <si>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</si>
  <si>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</si>
  <si>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</si>
  <si>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</si>
  <si>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</si>
  <si>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</si>
  <si>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</si>
  <si>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</si>
  <si>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</si>
  <si>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</si>
  <si>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</si>
  <si>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</si>
  <si>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</si>
  <si>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</si>
  <si>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</si>
  <si>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</si>
  <si>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</si>
  <si>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</si>
  <si>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</si>
  <si>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</si>
  <si>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</si>
  <si>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</si>
  <si>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</si>
  <si>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</si>
  <si>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</si>
  <si>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</si>
  <si>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</si>
  <si>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</si>
  <si>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</si>
  <si>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</si>
  <si>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</si>
  <si>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</si>
  <si>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</si>
  <si>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</si>
  <si>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</si>
  <si>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</si>
  <si>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</si>
  <si>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</si>
  <si>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</si>
  <si>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</si>
  <si>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</si>
  <si>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</si>
  <si>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</si>
  <si>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</si>
  <si>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</si>
  <si>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</si>
  <si>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</si>
  <si>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</si>
  <si>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</si>
  <si>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</si>
  <si>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</si>
  <si>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</si>
  <si>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</si>
  <si>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</si>
  <si>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</si>
  <si>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</si>
  <si>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</si>
  <si>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</si>
  <si>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</si>
  <si>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</si>
  <si>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</si>
  <si>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</si>
  <si>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</si>
  <si>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</si>
  <si>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</si>
  <si>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</si>
  <si>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</si>
  <si>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</si>
  <si>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</si>
  <si>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</si>
  <si>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</si>
  <si>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</si>
  <si>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</si>
  <si>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</si>
  <si>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</si>
  <si>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</si>
  <si>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</si>
  <si>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</si>
  <si>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</si>
  <si>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</si>
  <si>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</si>
  <si>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</si>
  <si>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</si>
  <si>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</si>
  <si>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</si>
  <si>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</si>
  <si>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</si>
  <si>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</si>
  <si>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</si>
  <si>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</si>
  <si>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</si>
  <si>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</si>
  <si>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</si>
  <si>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</si>
  <si>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</si>
  <si>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</si>
  <si>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</si>
  <si>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</si>
  <si>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</si>
  <si>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</si>
  <si>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</si>
  <si>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</si>
  <si>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</si>
  <si>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</si>
  <si>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</si>
  <si>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</si>
  <si>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</si>
  <si>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</si>
  <si>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</si>
  <si>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</si>
  <si>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</si>
  <si>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</si>
  <si>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</si>
  <si>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</si>
  <si>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</si>
  <si>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</si>
  <si>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</si>
  <si>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</si>
  <si>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</si>
  <si>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</si>
  <si>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</si>
  <si>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</si>
  <si>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</si>
  <si>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</si>
  <si>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</si>
  <si>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</si>
  <si>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</si>
  <si>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</si>
  <si>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</si>
  <si>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</si>
  <si>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</si>
  <si>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</si>
  <si>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</si>
  <si>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</si>
  <si>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</si>
  <si>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</si>
  <si>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</si>
  <si>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</si>
  <si>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</si>
  <si>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</si>
  <si>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</si>
  <si>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</si>
  <si>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</si>
  <si>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</si>
  <si>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</si>
  <si>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</si>
  <si>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</si>
  <si>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</si>
  <si>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</si>
  <si>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</si>
  <si>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</si>
  <si>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</si>
  <si>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</si>
  <si>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</si>
  <si>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</si>
  <si>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</si>
  <si>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</si>
  <si>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</si>
  <si>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</si>
  <si>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</si>
  <si>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</si>
  <si>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</si>
  <si>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</si>
  <si>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</si>
  <si>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</si>
  <si>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</si>
  <si>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</si>
  <si>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</si>
  <si>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</si>
  <si>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</si>
  <si>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</si>
  <si>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</si>
  <si>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</si>
  <si>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</si>
  <si>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</si>
  <si>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</si>
  <si>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</si>
  <si>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</si>
  <si>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</si>
  <si>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</si>
  <si>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</si>
  <si>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</si>
  <si>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</si>
  <si>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</si>
  <si>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</si>
  <si>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</si>
  <si>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</si>
  <si>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</si>
  <si>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</si>
  <si>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</si>
  <si>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</si>
  <si>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</si>
  <si>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</si>
  <si>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</si>
  <si>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</si>
  <si>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</si>
  <si>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</si>
  <si>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</si>
  <si>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</si>
  <si>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</si>
  <si>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</si>
  <si>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</si>
  <si>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</si>
  <si>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</si>
  <si>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</si>
  <si>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</si>
  <si>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</si>
  <si>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</si>
  <si>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</si>
  <si>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</si>
  <si>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</si>
  <si>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</si>
  <si>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</si>
  <si>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</si>
  <si>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</si>
  <si>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</si>
  <si>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</si>
  <si>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</si>
  <si>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</si>
  <si>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</si>
  <si>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</si>
  <si>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</si>
  <si>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</si>
  <si>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</si>
  <si>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</si>
  <si>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</si>
  <si>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</si>
  <si>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</si>
  <si>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</si>
  <si>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</si>
  <si>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</si>
  <si>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</si>
  <si>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</si>
  <si>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</si>
  <si>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</si>
  <si>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</si>
  <si>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</si>
  <si>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</si>
  <si>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</si>
  <si>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</si>
  <si>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</si>
  <si>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</si>
  <si>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</si>
  <si>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</si>
  <si>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</si>
  <si>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</si>
  <si>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</si>
  <si>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</si>
  <si>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</si>
  <si>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</si>
  <si>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</si>
  <si>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</si>
  <si>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</si>
  <si>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</si>
  <si>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</si>
  <si>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</si>
  <si>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</si>
  <si>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</si>
  <si>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</si>
  <si>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</si>
  <si>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</si>
  <si>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</si>
  <si>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</si>
  <si>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</si>
  <si>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</si>
  <si>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</si>
  <si>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</si>
  <si>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</si>
  <si>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</si>
  <si>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</si>
  <si>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</si>
  <si>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</si>
  <si>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</si>
  <si>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</si>
  <si>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</si>
  <si>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</si>
  <si>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</si>
  <si>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</si>
  <si>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</si>
  <si>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</si>
  <si>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</si>
  <si>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</si>
  <si>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</si>
  <si>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</si>
  <si>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</si>
  <si>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</si>
  <si>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</si>
  <si>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</si>
  <si>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</si>
  <si>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</si>
  <si>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</si>
  <si>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</si>
  <si>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</si>
  <si>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</si>
  <si>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</si>
  <si>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</si>
  <si>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</si>
  <si>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</si>
  <si>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</si>
  <si>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</si>
  <si>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</si>
  <si>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</si>
  <si>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</si>
  <si>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</si>
  <si>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</si>
  <si>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</si>
  <si>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</si>
  <si>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</si>
  <si>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</si>
  <si>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</si>
  <si>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</si>
  <si>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</si>
  <si>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</si>
  <si>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</si>
  <si>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</si>
  <si>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</si>
  <si>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t>
  </si>
  <si>
    <t>Saint Paul Public Electric Utility Electric</t>
  </si>
  <si>
    <t>U S Army-Ft Wainwright</t>
  </si>
  <si>
    <t>Paxson</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</si>
  <si>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</si>
  <si>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</si>
  <si>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</si>
  <si>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</si>
  <si>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</si>
  <si>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</si>
  <si>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</si>
  <si>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</si>
  <si>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</si>
  <si>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</si>
  <si>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</si>
  <si>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</si>
  <si>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</si>
  <si>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</si>
  <si>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</si>
  <si>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</si>
  <si>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</si>
  <si>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</si>
  <si>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</si>
  <si>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</si>
  <si>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</si>
  <si>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</si>
  <si>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</si>
  <si>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</si>
  <si>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</si>
  <si>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</si>
  <si>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</si>
  <si>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</si>
  <si>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</si>
  <si>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</si>
  <si>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</si>
  <si>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</si>
  <si>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</si>
  <si>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</si>
  <si>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</si>
  <si>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</si>
  <si>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</si>
  <si>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</si>
  <si>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</si>
  <si>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</si>
  <si>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</si>
  <si>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</si>
  <si>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</si>
  <si>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</si>
  <si>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</si>
  <si>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</si>
  <si>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</si>
  <si>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</si>
  <si>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</si>
  <si>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</si>
  <si>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</si>
  <si>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</si>
  <si>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</si>
  <si>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</si>
  <si>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</si>
  <si>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</si>
  <si>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</si>
  <si>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</si>
  <si>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</si>
  <si>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</si>
  <si>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</si>
  <si>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</si>
  <si>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</si>
  <si>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</si>
  <si>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</si>
  <si>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</si>
  <si>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</si>
  <si>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</si>
  <si>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</si>
  <si>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</si>
  <si>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</si>
  <si>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</si>
  <si>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</si>
  <si>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</si>
  <si>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</si>
  <si>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</si>
  <si>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</si>
  <si>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</si>
  <si>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</si>
  <si>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</si>
  <si>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</si>
  <si>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</si>
  <si>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</si>
  <si>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</si>
  <si>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</si>
  <si>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</si>
  <si>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</si>
  <si>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</si>
  <si>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</si>
  <si>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</si>
  <si>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</si>
  <si>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</si>
  <si>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</si>
  <si>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</si>
  <si>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</si>
  <si>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</si>
  <si>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</si>
  <si>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</si>
  <si>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</si>
  <si>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</si>
  <si>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</si>
  <si>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</si>
  <si>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</si>
  <si>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</si>
  <si>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</si>
  <si>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</si>
  <si>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</si>
  <si>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</si>
  <si>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</si>
  <si>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</si>
  <si>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</si>
  <si>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</si>
  <si>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</si>
  <si>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</si>
  <si>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</si>
  <si>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</si>
  <si>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</si>
  <si>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</si>
  <si>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</si>
  <si>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</si>
  <si>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</si>
  <si>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</si>
  <si>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</si>
  <si>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</si>
  <si>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</si>
  <si>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</si>
  <si>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</si>
  <si>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</si>
  <si>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</si>
  <si>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</si>
  <si>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</si>
  <si>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</si>
  <si>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</si>
  <si>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</si>
  <si>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</si>
  <si>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</si>
  <si>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</si>
  <si>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</si>
  <si>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</si>
  <si>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</si>
  <si>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</si>
  <si>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</si>
  <si>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</si>
  <si>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</si>
  <si>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</si>
  <si>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</si>
  <si>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</si>
  <si>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</si>
  <si>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</si>
  <si>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</si>
  <si>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</si>
  <si>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</si>
  <si>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</si>
  <si>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</si>
  <si>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</si>
  <si>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</si>
  <si>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</si>
  <si>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</si>
  <si>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</si>
  <si>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</si>
  <si>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</si>
  <si>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</si>
  <si>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</si>
  <si>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</si>
  <si>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</si>
  <si>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</si>
  <si>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</si>
  <si>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</si>
  <si>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</si>
  <si>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</si>
  <si>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</si>
  <si>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</si>
  <si>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</si>
  <si>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</si>
  <si>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</si>
  <si>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</si>
  <si>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</si>
  <si>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</si>
  <si>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</si>
  <si>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</si>
  <si>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</si>
  <si>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</si>
  <si>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</si>
  <si>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</si>
  <si>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</si>
  <si>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</si>
  <si>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</si>
  <si>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</si>
  <si>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</si>
  <si>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</si>
  <si>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</si>
  <si>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</si>
  <si>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</si>
  <si>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</si>
  <si>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</si>
  <si>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</si>
  <si>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</si>
  <si>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</si>
  <si>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</si>
  <si>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</si>
  <si>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</si>
  <si>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</si>
  <si>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</si>
  <si>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</si>
  <si>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</si>
  <si>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</si>
  <si>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</si>
  <si>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</si>
  <si>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</si>
  <si>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</si>
  <si>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</si>
  <si>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</si>
  <si>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</si>
  <si>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</si>
  <si>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</si>
  <si>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</si>
  <si>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</si>
  <si>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</si>
  <si>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</si>
  <si>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</si>
  <si>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</si>
  <si>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</si>
  <si>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</si>
  <si>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</si>
  <si>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</si>
  <si>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</si>
  <si>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</si>
  <si>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</si>
  <si>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</si>
  <si>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</si>
  <si>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</si>
  <si>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</si>
  <si>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</si>
  <si>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</si>
  <si>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</si>
  <si>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</si>
  <si>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</si>
  <si>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</si>
  <si>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</si>
  <si>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</si>
  <si>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</si>
  <si>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</si>
  <si>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</si>
  <si>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</si>
  <si>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</si>
  <si>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</si>
  <si>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</si>
  <si>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</si>
  <si>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</si>
  <si>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</si>
  <si>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</si>
  <si>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</si>
  <si>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</si>
  <si>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</si>
  <si>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</si>
  <si>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</si>
  <si>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</si>
  <si>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</si>
  <si>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</si>
  <si>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</si>
  <si>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</si>
  <si>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</si>
  <si>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</si>
  <si>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</si>
  <si>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</si>
  <si>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</si>
  <si>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</si>
  <si>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</si>
  <si>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</si>
  <si>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</si>
  <si>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</si>
  <si>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</si>
  <si>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</si>
  <si>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</si>
  <si>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</si>
  <si>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</si>
  <si>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</si>
  <si>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</si>
  <si>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</si>
  <si>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</si>
  <si>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</si>
  <si>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</si>
  <si>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</si>
  <si>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</si>
  <si>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</si>
  <si>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</si>
  <si>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</si>
  <si>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</si>
  <si>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</si>
  <si>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</si>
  <si>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</si>
  <si>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</si>
  <si>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</si>
  <si>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</si>
  <si>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</si>
  <si>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</si>
  <si>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</si>
  <si>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</si>
  <si>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</si>
  <si>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</si>
  <si>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</si>
  <si>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</si>
  <si>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</si>
  <si>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</si>
  <si>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</si>
  <si>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</si>
  <si>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</si>
  <si>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</si>
  <si>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</si>
  <si>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</si>
  <si>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</si>
  <si>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</si>
  <si>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</si>
  <si>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</si>
  <si>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</si>
  <si>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</si>
  <si>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</si>
  <si>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</si>
  <si>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</si>
  <si>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</si>
  <si>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</si>
  <si>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</si>
  <si>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</si>
  <si>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</si>
  <si>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</si>
  <si>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</si>
  <si>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</si>
  <si>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</si>
  <si>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</si>
  <si>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</si>
  <si>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</si>
  <si>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</si>
  <si>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</si>
  <si>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</si>
  <si>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</si>
  <si>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</si>
  <si>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</si>
  <si>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</si>
  <si>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</si>
  <si>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</si>
  <si>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</si>
  <si>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</si>
  <si>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</si>
  <si>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</si>
  <si>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</si>
  <si>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</si>
  <si>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</si>
  <si>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</si>
  <si>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</si>
  <si>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</si>
  <si>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</si>
  <si>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</si>
  <si>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</si>
  <si>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</si>
  <si>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</si>
  <si>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</si>
  <si>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</si>
  <si>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</si>
  <si>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</si>
  <si>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</si>
  <si>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</si>
  <si>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</si>
  <si>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</si>
  <si>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</si>
  <si>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</si>
  <si>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</si>
  <si>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</si>
  <si>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</si>
  <si>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</si>
  <si>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</si>
  <si>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</si>
  <si>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</si>
  <si>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</si>
  <si>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</si>
  <si>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</si>
  <si>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</si>
  <si>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</si>
  <si>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</si>
  <si>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</si>
  <si>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</si>
  <si>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</si>
  <si>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</si>
  <si>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</si>
  <si>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</si>
  <si>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</si>
  <si>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</si>
  <si>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</si>
  <si>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</si>
  <si>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</si>
  <si>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</si>
  <si>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</si>
  <si>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</si>
  <si>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</si>
  <si>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</si>
  <si>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</si>
  <si>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</si>
  <si>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</si>
  <si>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</si>
  <si>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</si>
  <si>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</si>
  <si>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</si>
  <si>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</si>
  <si>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</si>
  <si>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</si>
  <si>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</si>
  <si>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</si>
  <si>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</si>
  <si>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</si>
  <si>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</si>
  <si>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</si>
  <si>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</si>
  <si>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</si>
  <si>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</si>
  <si>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</si>
  <si>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</si>
  <si>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</si>
  <si>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</si>
  <si>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</si>
  <si>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</si>
  <si>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</si>
  <si>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</si>
  <si>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</si>
  <si>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</si>
  <si>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</si>
  <si>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</si>
  <si>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</si>
  <si>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</si>
  <si>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</si>
  <si>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</si>
  <si>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</si>
  <si>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</si>
  <si>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</si>
  <si>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</si>
  <si>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</si>
  <si>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</si>
  <si>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</si>
  <si>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</si>
  <si>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</si>
  <si>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</si>
  <si>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</si>
  <si>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</si>
  <si>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</si>
  <si>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</si>
  <si>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</si>
  <si>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</si>
  <si>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</si>
  <si>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</si>
  <si>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</si>
  <si>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</si>
  <si>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</si>
  <si>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</si>
  <si>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</si>
  <si>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</si>
  <si>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</si>
  <si>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</si>
  <si>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</si>
  <si>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</si>
  <si>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</si>
  <si>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</si>
  <si>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</si>
  <si>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</si>
  <si>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</si>
  <si>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</si>
  <si>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</si>
  <si>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</si>
  <si>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</si>
  <si>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</si>
  <si>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</si>
  <si>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</si>
  <si>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</si>
  <si>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</si>
  <si>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</si>
  <si>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</si>
  <si>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</si>
  <si>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</si>
  <si>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</si>
  <si>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</si>
  <si>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</si>
  <si>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</si>
  <si>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</si>
  <si>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</si>
  <si>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</si>
  <si>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</si>
  <si>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</si>
  <si>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</si>
  <si>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</si>
  <si>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</si>
  <si>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</si>
  <si>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</si>
  <si>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</si>
  <si>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</si>
  <si>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</si>
  <si>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</si>
  <si>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</si>
  <si>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</si>
  <si>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</si>
  <si>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</si>
  <si>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</si>
  <si>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</si>
  <si>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</si>
  <si>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</si>
  <si>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</si>
  <si>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</si>
  <si>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</si>
  <si>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</si>
  <si>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</si>
  <si>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</si>
  <si>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</si>
  <si>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</si>
  <si>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</si>
  <si>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</si>
  <si>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</si>
  <si>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</si>
  <si>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</si>
  <si>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</si>
  <si>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</si>
  <si>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</si>
  <si>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</si>
  <si>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</si>
  <si>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</si>
  <si>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</si>
  <si>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</si>
  <si>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</si>
  <si>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</si>
  <si>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</si>
  <si>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</si>
  <si>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</si>
  <si>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</si>
  <si>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</si>
  <si>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</si>
  <si>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</si>
  <si>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</si>
  <si>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</si>
  <si>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</si>
  <si>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</si>
  <si>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</si>
  <si>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</si>
  <si>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</si>
  <si>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</si>
  <si>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</si>
  <si>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</si>
  <si>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</si>
  <si>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</si>
  <si>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</si>
  <si>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</si>
  <si>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</si>
  <si>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</si>
  <si>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</si>
  <si>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</si>
  <si>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</si>
  <si>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</si>
  <si>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</si>
  <si>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</si>
  <si>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</si>
  <si>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</si>
  <si>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</si>
  <si>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</si>
  <si>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</si>
  <si>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</si>
  <si>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</si>
  <si>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</si>
  <si>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</si>
  <si>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</si>
  <si>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</si>
  <si>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</si>
  <si>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</si>
  <si>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</si>
  <si>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</si>
  <si>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</si>
  <si>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</si>
  <si>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</si>
  <si>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</si>
  <si>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</si>
  <si>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</si>
  <si>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</si>
  <si>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</si>
  <si>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</si>
  <si>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</si>
  <si>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</si>
  <si>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</si>
  <si>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</si>
  <si>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</si>
  <si>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</si>
  <si>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</si>
  <si>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</si>
  <si>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</si>
  <si>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</si>
  <si>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</si>
  <si>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</si>
  <si>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</si>
  <si>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</si>
  <si>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</si>
  <si>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</si>
  <si>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</si>
  <si>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</si>
  <si>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</si>
  <si>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</si>
  <si>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</si>
  <si>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</si>
  <si>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</si>
  <si>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</si>
  <si>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</si>
  <si>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</si>
  <si>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</si>
  <si>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</si>
  <si>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</si>
  <si>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</si>
  <si>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</si>
  <si>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</si>
  <si>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</si>
  <si>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</si>
  <si>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</si>
  <si>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</si>
  <si>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</si>
  <si>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</si>
  <si>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</si>
  <si>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</si>
  <si>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</si>
  <si>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</si>
  <si>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</si>
  <si>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</si>
  <si>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</si>
  <si>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</si>
  <si>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</si>
  <si>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</si>
  <si>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</si>
  <si>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</si>
  <si>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</si>
  <si>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</si>
  <si>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</si>
  <si>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</si>
  <si>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</si>
  <si>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</si>
  <si>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</si>
  <si>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</si>
  <si>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</si>
  <si>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</si>
  <si>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</si>
  <si>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</si>
  <si>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</si>
  <si>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</si>
  <si>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</si>
  <si>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</si>
  <si>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</si>
  <si>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</si>
  <si>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</si>
  <si>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</si>
  <si>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</si>
  <si>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</si>
  <si>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</si>
  <si>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</si>
  <si>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</si>
  <si>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</si>
  <si>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</si>
  <si>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</si>
  <si>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</si>
  <si>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</si>
  <si>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</si>
  <si>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</si>
  <si>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</si>
  <si>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</si>
  <si>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</si>
  <si>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</si>
  <si>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</si>
  <si>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</si>
  <si>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</si>
  <si>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</si>
  <si>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</si>
  <si>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</si>
  <si>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</si>
  <si>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</si>
  <si>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</si>
  <si>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</si>
  <si>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</si>
  <si>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</si>
  <si>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</si>
  <si>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</si>
  <si>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</si>
  <si>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</si>
  <si>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</si>
  <si>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</si>
  <si>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</si>
  <si>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</si>
  <si>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</si>
  <si>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</si>
  <si>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</si>
  <si>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</si>
  <si>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</si>
  <si>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</si>
  <si>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</si>
  <si>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</si>
  <si>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</si>
  <si>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</si>
  <si>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</si>
  <si>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</si>
  <si>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</si>
  <si>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</si>
  <si>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</si>
  <si>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</si>
  <si>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</si>
  <si>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</si>
  <si>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</si>
  <si>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</si>
  <si>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</si>
  <si>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</si>
  <si>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</si>
  <si>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</si>
  <si>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</si>
  <si>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</si>
  <si>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</si>
  <si>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</si>
  <si>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</si>
  <si>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</si>
  <si>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</si>
  <si>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</si>
  <si>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</si>
  <si>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</si>
  <si>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</si>
  <si>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</si>
  <si>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</si>
  <si>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</si>
  <si>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</si>
  <si>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</si>
  <si>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</si>
  <si>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</si>
  <si>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</si>
  <si>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</si>
  <si>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</si>
  <si>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</si>
  <si>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</si>
  <si>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</si>
  <si>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</si>
  <si>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</si>
  <si>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</si>
  <si>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</si>
  <si>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</si>
  <si>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</si>
  <si>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</si>
  <si>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</si>
  <si>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</si>
  <si>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</si>
  <si>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</si>
  <si>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</si>
  <si>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</si>
  <si>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</si>
  <si>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</si>
  <si>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</si>
  <si>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</si>
  <si>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</si>
  <si>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</si>
  <si>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</si>
  <si>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</si>
  <si>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</si>
  <si>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</si>
  <si>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</si>
  <si>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</si>
  <si>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</si>
  <si>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</si>
  <si>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</si>
  <si>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</si>
  <si>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</si>
  <si>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</si>
  <si>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</si>
  <si>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City of Unalaska</t>
  </si>
  <si>
    <t>DOE</t>
  </si>
  <si>
    <t>NWAB</t>
  </si>
  <si>
    <t>EIA-860</t>
  </si>
  <si>
    <t>IES website</t>
  </si>
  <si>
    <t>Average Annual Energy Use and Rates by Customer Type by Operators/Utilities in Alaska (kWh/Customer, $/Customer, $/kWh), 1963-2021</t>
  </si>
  <si>
    <t>Sales, Revenue, and Customers by Customer Type by Operators/Utilities in Alaska (MWh, $000, Accounts),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</si>
  <si>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</si>
  <si>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</si>
  <si>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</si>
  <si>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</si>
  <si>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</si>
  <si>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</si>
  <si>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</si>
  <si>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</si>
  <si>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No Data</t>
  </si>
  <si>
    <t>Karluk IRA Tribal Council</t>
  </si>
  <si>
    <t>NSB Kaktovik Utility</t>
  </si>
  <si>
    <t>#N/A</t>
  </si>
  <si>
    <t>Seward (AK)</t>
  </si>
  <si>
    <t>(blank)</t>
  </si>
  <si>
    <t>Summer 2019 (April - September)</t>
  </si>
  <si>
    <t>Winter 2019 (October - March)</t>
  </si>
  <si>
    <t>MEA FERC1 (ann rept to RCA)</t>
  </si>
  <si>
    <t>Early Release, Subject to Revision</t>
  </si>
  <si>
    <t>Source: Aggregated from Table 2.3b</t>
  </si>
  <si>
    <t>Total Disposition (= Total Sources)</t>
  </si>
  <si>
    <t>Contents:</t>
  </si>
  <si>
    <t>Table 1.a   Communities Participating in Power Cost Equalization Program, by AEA Energy Region, 2019</t>
  </si>
  <si>
    <t>Table 1.b   Distribution of Rates in PCE Communities ($/kWh), 2019</t>
  </si>
  <si>
    <t>Table 1.c   Average Consumption per Residential Customer per Month in PCE Communities, 2019</t>
  </si>
  <si>
    <t>Table 1.d   Installed Capacity (MW) of Utilities &amp; Operators, by AEA Energy Region, 2021</t>
  </si>
  <si>
    <t>Data are for 2021</t>
  </si>
  <si>
    <t>Generation and Disposition of Electric Energy</t>
  </si>
  <si>
    <t>Generation by Fuel Type by Operators/Utilities in Alaska (GWh), 1963-2021</t>
  </si>
  <si>
    <t>Table 1.e   Carbon Dioxide Emissions by Operators/Utilities (Metric Tons), by fuel type and AEA Energy Region, 2019</t>
  </si>
  <si>
    <t>Table 1.f   Generation by Fuel Type by Operators/Utilities (MWh), by AEA Energy Region, 2019</t>
  </si>
  <si>
    <t>Table 1.g   Fuel Use for Power Generation by Operators/Utilities, by AEA Energy Region, 2019</t>
  </si>
  <si>
    <t>Table 1.h  Electricity Sales by Certificated Utilities (MWh), by AEA Energy Region, 2019</t>
  </si>
  <si>
    <t>Table 1.i   Revenue Received by Certificated Utilities ($000), by AEA Energy Region, 2019</t>
  </si>
  <si>
    <t>Table 1.j   Customers Served by Certificated Utilities (Accounts), by AEA Energy Region, 2019</t>
  </si>
  <si>
    <t>Table 2.1a   Installed Capacity (MW) by plant and prime mover, 2021</t>
  </si>
  <si>
    <t>Generation is net of station service for EIA data and gross of (includes) station service for PCE data</t>
  </si>
  <si>
    <t>Table 2.2a   Generation and Total Disposition of Electric Energy (MWh), 2019</t>
  </si>
  <si>
    <t>Table 2.3b   Generation (MWh) and Fuel Use by operator, plant, and fuel type, 2019</t>
  </si>
  <si>
    <t>Table 2.3c   Generation, Fuel Use, Fuel Cost, and Efficiency, by operator, plant, fuel, and prime mover, 2019</t>
  </si>
  <si>
    <t>Table 2.4a   Generation, Fuel Use, CO2 Emissions, and Efficiency, by plant, fuel, and prime mover, 2019</t>
  </si>
  <si>
    <t>Generation (PCE=gross, EIA=net)  MWh</t>
  </si>
  <si>
    <t>Estimated Heat Content, MMBtu per unit</t>
  </si>
  <si>
    <t>Emission Factor kgCO2 per MMBtu</t>
  </si>
  <si>
    <t>Data Source</t>
  </si>
  <si>
    <t>EIA fuel code</t>
  </si>
  <si>
    <t>unit</t>
  </si>
  <si>
    <t>Avg Heat Content MMBtu/unit</t>
  </si>
  <si>
    <t>kg CO2/MMBTu</t>
  </si>
  <si>
    <t>AB</t>
  </si>
  <si>
    <t>EPA 2023</t>
  </si>
  <si>
    <t>https://www.epa.gov/system/files/documents/2023-03/ghg-emission-factors-hub.xlsx</t>
  </si>
  <si>
    <t>short tons</t>
  </si>
  <si>
    <t>Assumes mixed coal</t>
  </si>
  <si>
    <t>Mixed (Electric Power Sector)</t>
  </si>
  <si>
    <t>Sub-bituminous Coal</t>
  </si>
  <si>
    <t>Bituminous Coal</t>
  </si>
  <si>
    <t>Lignite Coal</t>
  </si>
  <si>
    <t>Mcf</t>
  </si>
  <si>
    <t>Natural Gas</t>
  </si>
  <si>
    <t>Landfill Gas</t>
  </si>
  <si>
    <t>Other Biomass Gases</t>
  </si>
  <si>
    <t>Assumes DFO #2</t>
  </si>
  <si>
    <t>Distillate Fuel Oil No. 2</t>
  </si>
  <si>
    <t>Kerosene-Type Jet Fuel</t>
  </si>
  <si>
    <t>Assumes RFO #5</t>
  </si>
  <si>
    <t>Residual Fuel Oil No. 5</t>
  </si>
  <si>
    <t>Used Oil</t>
  </si>
  <si>
    <t>Wood and Wood Residuals</t>
  </si>
  <si>
    <t>Assumes similar to vegetable oil</t>
  </si>
  <si>
    <t>Vegetable Oil</t>
  </si>
  <si>
    <t>Values from EPA, 2023 (https://www.epa.gov/system/files/documents/2023-03/ghg-emission-factors-hub.xlsx)</t>
  </si>
  <si>
    <t>Table 2.5a   Revenue, Sales and Customers by customer type for certificated utilities ($000, MWh, Accounts), 2019</t>
  </si>
  <si>
    <t>Table 2.5b   Average Annual Energy Use and Rates by Customer Type for certificated utilities (kWh/Customer, $/Customer, $/kWh), 2019</t>
  </si>
  <si>
    <t>Table 2.5c   Average Residential Rates and PCE Payments ($/kWh), 2019</t>
  </si>
  <si>
    <t>Data element</t>
  </si>
  <si>
    <t>Description</t>
  </si>
  <si>
    <t>All tables</t>
  </si>
  <si>
    <t>The term "EIA data" refers to records generated by utilities and operators reporting to the Energy Information Administration (EIA) through Form 923, Form 860, Form 861, and Form 861S. The term "PCE data" refers to records generated by utilities reporting to the Alask Power Cost Equalization Program (PCE).</t>
  </si>
  <si>
    <t>Regions defined by Alaska Energy Authority for regional energy planning. See map on "Figures" tab.</t>
  </si>
  <si>
    <t>Aleutians East Borough, Aleutians West Census Area</t>
  </si>
  <si>
    <t>Nome Census Area</t>
  </si>
  <si>
    <t>Bristol Bay Borough, Dillingham Census Area, Lake and Peninsula Borough</t>
  </si>
  <si>
    <t>Chugach Census Area, Copper River Census Area</t>
  </si>
  <si>
    <t>Kodiak Island Borough</t>
  </si>
  <si>
    <t>Bethel Census Area, Kusilvak Census Area</t>
  </si>
  <si>
    <t>North Slope Borough</t>
  </si>
  <si>
    <t>Northwest Arctic Borough</t>
  </si>
  <si>
    <t>Anchorage Municipality, Denali Borough,  Fairbanks North Star Borough, Kenai Peninsula Borough, Matanuska-Susitna Borough, Southeast Fairbanks Census Area (part), Yukon-Koyukuk Census Area (small part). This region is named for its general proximity to the Alaska Railroad route. The Railbelt region is largely interconnected.</t>
  </si>
  <si>
    <t>Haines Borough, Hoonah-Angoon Census Area, Juneau City and Borough, Ketchikan Gateway Borough, Petersburg Borough, Prince of Wales-Hyder Census Area, Sitka City and Borough, Skagway Municipality, Wrangell City and Borough, Yakutat City and Borough</t>
  </si>
  <si>
    <t>Southeast Fairbanks Census Area (most), Yukon-Koyukuk Census Area</t>
  </si>
  <si>
    <t>Number of communities eligible and participating in the Alaska Power Cost Equalization Program (PCE)</t>
  </si>
  <si>
    <t>Number of communities eligible (under program criteria) but not participating</t>
  </si>
  <si>
    <t>Number of communities not eligible to participate in PCE</t>
  </si>
  <si>
    <t xml:space="preserve">Average amount billed to the residential customer per PCE-eligible kWh </t>
  </si>
  <si>
    <t>Average subsidy per PCE-eligible kWh, applied as a credit on the customer's bill</t>
  </si>
  <si>
    <r>
      <t xml:space="preserve">Rate paid by customer for an eligible kWh after applying the </t>
    </r>
    <r>
      <rPr>
        <i/>
        <sz val="11"/>
        <color theme="1"/>
        <rFont val="Calibri"/>
        <family val="2"/>
        <scheme val="minor"/>
      </rPr>
      <t>Average PCE Rate</t>
    </r>
    <r>
      <rPr>
        <sz val="11"/>
        <color theme="1"/>
        <rFont val="Calibri"/>
        <family val="2"/>
        <scheme val="minor"/>
      </rPr>
      <t xml:space="preserve"> as a credit against the "Average Residential Rate"</t>
    </r>
  </si>
  <si>
    <t>In 2021, up to 500 kWh per residential customer per month were eligible for PCE subsidy. Consumption greater than this limit was not subsidized. The limit was changed to 750 kWh per month in 2022.</t>
  </si>
  <si>
    <t>Table 1.d is aggregated from Table 2.1a</t>
  </si>
  <si>
    <t>Fossil Fuel Turbine</t>
  </si>
  <si>
    <t>Installed capacity fueled by fossil fuels and using prime movers of types: CA=Combined Cycle, steam part; CT=Combined Cycle, turbine part; GT=Gas Turbine, ST=Steam Turbine. See Table 2.3c, below, for complete listing of prime mover codes.</t>
  </si>
  <si>
    <t>Installed capacity using prime mover of type: IC=Internal Combustion Engine</t>
  </si>
  <si>
    <t>Installed capacity using prime movers of type: HY=Hydraulic Turbine; [HA, HB, HC]=Hydrokinetic</t>
  </si>
  <si>
    <t>Installed capacity using prime movers of type: WT=Wind Turbine, onshore; WS=Wind Turbine, offshore</t>
  </si>
  <si>
    <t>Installed capacity using prime movers of type: PV=Photovoltaic. Does not include customer-side (BTM) PV capacity.</t>
  </si>
  <si>
    <t xml:space="preserve">Installed capacity using prime movers of type: BA=Energy Storage, Battery; FW=Energy Storage, Flywheel. This category also includes type PS=Energy Storage, Reversible Hydraulic Turbine (Pumped Storage) for which there are no installations in Alaska in 2021. </t>
  </si>
  <si>
    <t>Table 1.e is aggregated from Table 2.4a</t>
  </si>
  <si>
    <t>One metric ton = 1,000 kilograms</t>
  </si>
  <si>
    <t>CO2 emissions from Diesel/Distillate (EIA type DFO), Naphtha (EIA type WO), and Jet fuel (EIA type JF)</t>
  </si>
  <si>
    <t>CO2 emissions from Natural Gas (EIA fuel type NG) and Landfill gas (EIA type LFG)</t>
  </si>
  <si>
    <t>CO2 emissions from Subbituminous Coal (EIA type SUB), Lignite (EIA type LIG), Waste Coal (EIA type WC)</t>
  </si>
  <si>
    <t>Generation from Diesel/Distillate (EIA type DFO), Naphtha (EIA type WO), and Jet fuel (EIA type JF)</t>
  </si>
  <si>
    <t>Generation from Natural Gas (EIA fuel type NG) and Landfill gas (EIA type LFG)</t>
  </si>
  <si>
    <t>Generation from Subbituminous Coal (EIA type SUB), Lignite (EIA type LIG), Waste Coal (EIA type WC)</t>
  </si>
  <si>
    <t>Generation from  water at a conventional hydroelectric turbine (EIA type WAT)</t>
  </si>
  <si>
    <t>Generation from Wind (EIA type WND)</t>
  </si>
  <si>
    <t>Utility Solar</t>
  </si>
  <si>
    <t>Generation from Solar energy (EIA type SUN). Excludes customer-sited (="behind-the-meter" or BTM) solar.</t>
  </si>
  <si>
    <t>Generation by batteries (EIA type BA) and flywheels (EIA type FW). The amount typically shows as negative, reflecting more energy injected while charging than withdrawn while discharging.</t>
  </si>
  <si>
    <t>Generation by other sources, including other biomass liquids (EIA type OBL)</t>
  </si>
  <si>
    <t>Table 1.g is aggregated from Table 2.3c</t>
  </si>
  <si>
    <t>Oil (Gallons)</t>
  </si>
  <si>
    <t>Oil consumed, in U.S. Gallons</t>
  </si>
  <si>
    <t>Gas (Mcf)</t>
  </si>
  <si>
    <t>Natural gas consumed, in thousand cubic feet</t>
  </si>
  <si>
    <t>Coal (Short Tons)</t>
  </si>
  <si>
    <t>Coal consumed, in short tons (1 short ton = 2,000 pounds)</t>
  </si>
  <si>
    <t>Total fuel consumed, in million btu</t>
  </si>
  <si>
    <t>million Btu per physical unit.</t>
  </si>
  <si>
    <t>the factor 0.139 MMBtu per gallon is a legacy parameter from previous years. The source is unknown.</t>
  </si>
  <si>
    <t>the factor 1.025 MMBtu per Mcf is a legacy parameter from previous years. The source is unknown.</t>
  </si>
  <si>
    <t>the factor 19.536 MMBtu per short ton is a legacy parameter from previous years. The source is unknown.</t>
  </si>
  <si>
    <t>Table 1.h is aggregated from Table 2.5a</t>
  </si>
  <si>
    <t>Total sales may not equal the sum of amounts for each customer class because some reporters only report totals. In these cases we have generally not made estimated allocations of totals to customer classes.</t>
  </si>
  <si>
    <t xml:space="preserve">Sales to residential customers. </t>
  </si>
  <si>
    <t>Sales to commercial customers. The classification as commercial is self-reported.</t>
  </si>
  <si>
    <t>All other sales, including community facilities, government, industrial, harbor, street lights. Data for "Other" from the source "PCE" includes "Community Facilities" and "Government." (PCE data is reported as four categories: Residential, Commercial, Community Facilities, and Government.)</t>
  </si>
  <si>
    <t>Table 1.i is aggregated from Table 2.5a</t>
  </si>
  <si>
    <t>Total revenue may not equal the sum of amounts for each customer class because some reporters only report totals. In these cases we have generally not made estimated allocations of totals to customer classes.</t>
  </si>
  <si>
    <t>Revenue to the utility from sales to residential customers, in thousands of dollars. Includes PCE payments from the State of Alaska to the utility that reimburse the utility for the PCE-eligible credits applied to the customer's bill.</t>
  </si>
  <si>
    <t>Revenue to the utility from sales to commercial customers, in thousands of dollars. The classification as commercial is self-reported.</t>
  </si>
  <si>
    <t>All other revenue from sales of electricity</t>
  </si>
  <si>
    <t>Total customers may not equal the sum of customers in each class because some reporters only report totals. In these cases we have generally not made estimated allocations of totals to customer classes.</t>
  </si>
  <si>
    <t>The average of 12 monthly end-of-month residential customer accounts.</t>
  </si>
  <si>
    <t>The average of 12 monthly end-of-month commercial customer accounts. The classification as commercial is self-reported</t>
  </si>
  <si>
    <t>The average of 12 monthly end-of-month other customer accounts.</t>
  </si>
  <si>
    <t xml:space="preserve">An unofficial unique identifier for all known plants in Alaska. Developed because EIA does not have an ID for all plants in Alaska. </t>
  </si>
  <si>
    <t>The Alaska Energy Authority (AEA) accounting code for PCE reporters, used as the unique identifier for PCE reporters</t>
  </si>
  <si>
    <t>Certificate of Public Convenience and Necessity (CPCN) number issued by Regulatory Commission of Alaska</t>
  </si>
  <si>
    <t>Unofficial unique names for utilities and/or operators that include a combination of EIA utility/operator names, PCE utility names, and/or CPCN holder names, as appropriate</t>
  </si>
  <si>
    <t>Unofficial unique names for plants that include a combination of EIA plant names, PCE community names, and/or CPCN holder names, as appropriate</t>
  </si>
  <si>
    <t>Unofficial unique identifiers for all known microgrids in Alaska—including ones that only include one community, plant, and/or sales reporter</t>
  </si>
  <si>
    <t>Regions defined by Alaska Energy Authority for regional energy planning. See map on "Figures" tab and descriptions under "All tables."</t>
  </si>
  <si>
    <t>Nameplate capacity in megawatts (MW). For utilities reporting to EIA on Form 860, calculated as the total of the unit nameplate capacities reported on EIA Form 860 Schedule 3 for all units with a common EIA plant code.</t>
  </si>
  <si>
    <t>Installed capacity using prime movers of types: HY=Hydraulic Turbine; and [HA, HB, HC]=Hydrokinetic</t>
  </si>
  <si>
    <t>Installed capacity using prime movers of type: PV=Photovoltaic. Does not include customer-sited (BTM) PV capacity.</t>
  </si>
  <si>
    <t>Installed capacity using prime movers of type: BA=Energy Storage, Battery</t>
  </si>
  <si>
    <t>Installed capacity using prime movers of type: FW=Energy Storage, Flywheel</t>
  </si>
  <si>
    <t>Data source. EIA Form 860 is used where possible.</t>
  </si>
  <si>
    <t>EIA Form 860</t>
  </si>
  <si>
    <t>Alaska Energy Authority powerhouse assessments</t>
  </si>
  <si>
    <t xml:space="preserve">Intelligent Energy Systems, an independent vendor. </t>
  </si>
  <si>
    <t xml:space="preserve">Anchorage Daily News. https://www.adn.com/ </t>
  </si>
  <si>
    <t>Table 2.2a shows sources and uses of electric energy</t>
  </si>
  <si>
    <t>Table 2.2a is modeled on the EIA Form 861 tabulation of sources and uses of electric energy. Form 861 requires the balancing of total sources with total disposition of energy. PCE reporting channels do not require this balancing. Table 2.2a should be used with great care when considering PCE entities.</t>
  </si>
  <si>
    <t>An unofficial unique identifier for all known entities that report sales to either PCE or EIA. Developed because EIA and PCE unique identifiers for sales were not compatible</t>
  </si>
  <si>
    <t>Unofficial assignment of a community name to associate with the entity reporting sales</t>
  </si>
  <si>
    <t>Generation (PCE=gross, EIA=net)</t>
  </si>
  <si>
    <t>Purchased power in MWh</t>
  </si>
  <si>
    <t xml:space="preserve">Data shown only for entities reporting on EIA Form 861. The difference between power received and power delivered across the entity's transmission system. This is accounted for as one source of energy to the entity; it is also included as part of total losses (which is a component of disposition). </t>
  </si>
  <si>
    <r>
      <t xml:space="preserve">Total Disposition equals </t>
    </r>
    <r>
      <rPr>
        <i/>
        <sz val="11"/>
        <color theme="1"/>
        <rFont val="Calibri"/>
        <family val="2"/>
        <scheme val="minor"/>
      </rPr>
      <t>Generation</t>
    </r>
    <r>
      <rPr>
        <sz val="11"/>
        <color theme="1"/>
        <rFont val="Calibri"/>
        <family val="2"/>
        <scheme val="minor"/>
      </rPr>
      <t xml:space="preserve"> + </t>
    </r>
    <r>
      <rPr>
        <i/>
        <sz val="11"/>
        <color theme="1"/>
        <rFont val="Calibri"/>
        <family val="2"/>
        <scheme val="minor"/>
      </rPr>
      <t>Purchased Power</t>
    </r>
    <r>
      <rPr>
        <sz val="11"/>
        <color theme="1"/>
        <rFont val="Calibri"/>
        <family val="2"/>
        <scheme val="minor"/>
      </rPr>
      <t xml:space="preserve"> + </t>
    </r>
    <r>
      <rPr>
        <i/>
        <sz val="11"/>
        <color theme="1"/>
        <rFont val="Calibri"/>
        <family val="2"/>
        <scheme val="minor"/>
      </rPr>
      <t>Net Wheeled Power</t>
    </r>
    <r>
      <rPr>
        <sz val="11"/>
        <color theme="1"/>
        <rFont val="Calibri"/>
        <family val="2"/>
        <scheme val="minor"/>
      </rPr>
      <t xml:space="preserve">. In this table </t>
    </r>
    <r>
      <rPr>
        <i/>
        <sz val="11"/>
        <color theme="1"/>
        <rFont val="Calibri"/>
        <family val="2"/>
        <scheme val="minor"/>
      </rPr>
      <t>Net Wheeled Power</t>
    </r>
    <r>
      <rPr>
        <sz val="11"/>
        <color theme="1"/>
        <rFont val="Calibri"/>
        <family val="2"/>
        <scheme val="minor"/>
      </rPr>
      <t xml:space="preserve"> adds in the EIA reporting category "Transmission by Other Losses", which EIA defines as "the amount of energy losses associated with the wheeling of electricity provided to your system by other utilities." The inclusion of "Tranmission by Other Losses" applies to only one utility, the Alaska Electric &amp; Energy Coop, a subsidiary of Homer Electric Association which generates power and sells it for resale to Homer Electric Association. For AEEC, "Tranmission by Other Losses" exactly offsets </t>
    </r>
    <r>
      <rPr>
        <i/>
        <sz val="11"/>
        <color theme="1"/>
        <rFont val="Calibri"/>
        <family val="2"/>
        <scheme val="minor"/>
      </rPr>
      <t>Net Wheeled Power</t>
    </r>
    <r>
      <rPr>
        <sz val="11"/>
        <color theme="1"/>
        <rFont val="Calibri"/>
        <family val="2"/>
        <scheme val="minor"/>
      </rPr>
      <t>.</t>
    </r>
  </si>
  <si>
    <t>The amount of electricity sold to customers purchasing electricity for their own use and not for resale</t>
  </si>
  <si>
    <t>The amount of electricity sold for resale purposes. According to EIA Instructions for Form 861, "This entry should include sales for resale to power marketers (reported separately in previous years), full and partial requirements customers, firm power customers, and non-firm customers."</t>
  </si>
  <si>
    <t>According to EIA Instructions for Form 861, "The amount of electricity furnished by the electric utility without charge, such as to a municipality under a franchise agreement or for public street and highway lighting." For entities reporting to the PCE program, the data represent the reporting category "Unbilled kWh Sold."</t>
  </si>
  <si>
    <r>
      <t xml:space="preserve">For entities reporting to the PCE program, these data represent "Powerhouse Consumption." For entities reporting on EIA Form 861,  "The amount of electricity used by the electric utility in its electric and other departments without charge." Because generation reported to EIA is net of station service, </t>
    </r>
    <r>
      <rPr>
        <i/>
        <sz val="11"/>
        <color theme="1"/>
        <rFont val="Calibri"/>
        <family val="2"/>
        <scheme val="minor"/>
      </rPr>
      <t>Used by Facility</t>
    </r>
    <r>
      <rPr>
        <sz val="11"/>
        <color theme="1"/>
        <rFont val="Calibri"/>
        <family val="2"/>
        <scheme val="minor"/>
      </rPr>
      <t xml:space="preserve"> does NOT include station service.</t>
    </r>
  </si>
  <si>
    <t>Data source. EIA Form 861 is used when possible.</t>
  </si>
  <si>
    <t>EIA Form 861</t>
  </si>
  <si>
    <t>Monthly data reported to and provided by the Alaska Energy Authority Power Cost Equalization program</t>
  </si>
  <si>
    <t>The communities served by the reporting utility and reflected in the data for that row of the table</t>
  </si>
  <si>
    <t>The number of monthly records used to tabulate the data. Where there are less than 12 months of data, the reported amount in the table may be simply the sum of the available monthly data. There is no imputation of data to missing months.</t>
  </si>
  <si>
    <t>Table 2.3a aggregates across fuel types and generator units to show generation by prime mover for each plant. There is one row per plant. Generation is net of station service for EIA data and gross of (includes) station service for PCE data</t>
  </si>
  <si>
    <t>Generation fueled by fossil fuels and using prime movers of types: CA=Combined Cycle, steam part; CT=Combined Cycle, turbine part; GT=Gas Turbine, ST=Steam Turbine. See Table 2.3c, below, for complete listing of prime mover codes.</t>
  </si>
  <si>
    <t>Generation by internal combustion engines, prime mover type IC=Internal Combustion</t>
  </si>
  <si>
    <t>Generation by prime movers of type: HY=Hydraulic Turbine; [HA, HB, HC]=Hydrokinetic</t>
  </si>
  <si>
    <t>Generation by prime movers of type: WT=Wind Turbine, onshore; WS=Wind Turbine, offshore</t>
  </si>
  <si>
    <t>Generation by prime movers of type: PV=Photovoltaic. Does not include customer-side (BTM) PV capacity.</t>
  </si>
  <si>
    <t>Generation by prime movers of type: BA=Energy Storage, Battery. The amount typically shows as negative, reflecting more energy injected while charging than withdrawn while discharging.</t>
  </si>
  <si>
    <t>Total Generation</t>
  </si>
  <si>
    <t>Sum of all generation listed</t>
  </si>
  <si>
    <t>EIA Form 923</t>
  </si>
  <si>
    <t>For PCE communities only, the communities receiving energy from this power plant.</t>
  </si>
  <si>
    <t>Table 2.3b aggregates across primer movers and generator units to show generation by fuel source for each plant. There is one row per plant. Generation is net of station service for EIA data and gross of (includes) station service for PCE data.</t>
  </si>
  <si>
    <t>Fuel used, in U.S. gallons, to produce the electricity reported under "Oil"</t>
  </si>
  <si>
    <t>Fuel used, in thousand cubic feet, to product the electricity reported under "Gas"</t>
  </si>
  <si>
    <t>Fuel used, in short tons (1 short ton = 2,000 lbs), to product the electricity reported under "Coal"</t>
  </si>
  <si>
    <t>Table 2.3c shows generation by prime mover and by fuel for each plant. There is one row per combination of plant, fuel type, and prime mover. Generation is net of station service for EIA data and gross of (includes) station service for PCE data.</t>
  </si>
  <si>
    <t>The fuel code reported to EIA.Two or three letter alphanumeric:</t>
  </si>
  <si>
    <t>Agricultural By-Products</t>
  </si>
  <si>
    <t>Distillate Fuel Oil. Including diesel, No. 1, No. 2, and No. 4 fuel oils.</t>
  </si>
  <si>
    <t>GEO</t>
  </si>
  <si>
    <t>Geothermal</t>
  </si>
  <si>
    <t>Jet Fuel</t>
  </si>
  <si>
    <t>KER</t>
  </si>
  <si>
    <t>Kerosene</t>
  </si>
  <si>
    <t>Electricity used for energy storage</t>
  </si>
  <si>
    <t>Other Biomass Liquids</t>
  </si>
  <si>
    <t>OTH</t>
  </si>
  <si>
    <t>Other Fuel</t>
  </si>
  <si>
    <t>Residual Fuel Oil. Including No. 5 &amp; 6 fuel oils and bunker C fuel oil.</t>
  </si>
  <si>
    <t>Subbituminous Coal</t>
  </si>
  <si>
    <t>Water at a Conventional Hydroelectric Turbine and water used in Wave Buoy Hydrokinetic Technology, current Hydrokinetic Technology, Tidal Hydrokinetic Technology, and Pumping Energy for Reversible (Pumped Storage) Hydroelectric Turbines.</t>
  </si>
  <si>
    <t>Waste/Other Coal. Including anthracite culm, bituminous gob, fine coal, lignite waste, waste coal.</t>
  </si>
  <si>
    <t>Wood/Wood Waste Solids. Including paper pellets, railroad ties, utility polies, wood chips, bark, and other wood waste solids.</t>
  </si>
  <si>
    <t>Waste/Other Oil. Including crude oil, liquid butane, liquid propane, naphtha, oil waste, re-refined moto oil, sludge oil, tar oil, or other petroleum-based liquid wastes.</t>
  </si>
  <si>
    <t>Reported prime mover:</t>
  </si>
  <si>
    <t>Energy Storage, Battery</t>
  </si>
  <si>
    <t>Combined-Cycle -- Steam Part</t>
  </si>
  <si>
    <t>CS</t>
  </si>
  <si>
    <t>Combined-Cycle Single-Shaft Combustion Turbine and Steam Turbine share of single generator</t>
  </si>
  <si>
    <t>Combined-Cycle Combustion Turbine Part</t>
  </si>
  <si>
    <t>ES</t>
  </si>
  <si>
    <t>Energy Storage, Other (Specify on Schedule 9, Comments)</t>
  </si>
  <si>
    <t>Energy Storage, Flywheel</t>
  </si>
  <si>
    <t>Combustion (Gas) Turbine. Including Jet Engine design</t>
  </si>
  <si>
    <t>HA</t>
  </si>
  <si>
    <t>Hydrokinetic, Axial Flow Turbine</t>
  </si>
  <si>
    <t>HB</t>
  </si>
  <si>
    <t>Hydrokinetic, Wave Buoy</t>
  </si>
  <si>
    <t>HK</t>
  </si>
  <si>
    <t>Hydrokinetic, Other</t>
  </si>
  <si>
    <t>Hydraulic Turbine. Including turbines associated with delivery of water by pipeline.</t>
  </si>
  <si>
    <t>Internal Combustion (diesel, piston, reciprocating) Engine</t>
  </si>
  <si>
    <t>PS</t>
  </si>
  <si>
    <t>Energy Storage, Reversible Hydraulic Turbine (Pumped Storage)</t>
  </si>
  <si>
    <t>Steam Turbine. Including Nuclear, Geothermal, and Solar Steam (does not include Combined Cycle).</t>
  </si>
  <si>
    <t>Photovoltaic</t>
  </si>
  <si>
    <t>Wind Turbine, Onshore</t>
  </si>
  <si>
    <t>WS</t>
  </si>
  <si>
    <t>Wind Turbine, Offshore</t>
  </si>
  <si>
    <t>Generation, in MWh. Generation is net of station service for EIA data and gross of (includes) station service for PCE data.</t>
  </si>
  <si>
    <t>Amount of fuel used, in physical units</t>
  </si>
  <si>
    <t>Units for the amount of fuel used</t>
  </si>
  <si>
    <t>For EIA data, fuel consumption in million Btu is reported as data on Form 923 (although the respondents report physical units and heat content on the Form 923 that they submit). For PCE data, fuel consumption in million Btu is estimated as gallons times the estimated heat content of the fuel.</t>
  </si>
  <si>
    <t xml:space="preserve">The average cost of fuel reported by PCE-eligible utilities to the PCE program. There is no data in this table for entities reporting to EIA. (However, fuel receipts and costs are reported on EIA Form 923) </t>
  </si>
  <si>
    <t>Generation efficiency calculated as Generation divided by Fuel Use</t>
  </si>
  <si>
    <r>
      <t xml:space="preserve">For PCE data only, Fuel cost per kWh generated, calculated as </t>
    </r>
    <r>
      <rPr>
        <i/>
        <sz val="11"/>
        <color theme="1"/>
        <rFont val="Calibri"/>
        <family val="2"/>
        <scheme val="minor"/>
      </rPr>
      <t>Avg. Cost ($) per Gallon</t>
    </r>
    <r>
      <rPr>
        <sz val="11"/>
        <color theme="1"/>
        <rFont val="Calibri"/>
        <family val="2"/>
        <scheme val="minor"/>
      </rPr>
      <t xml:space="preserve"> divided by </t>
    </r>
    <r>
      <rPr>
        <i/>
        <sz val="11"/>
        <color theme="1"/>
        <rFont val="Calibri"/>
        <family val="2"/>
        <scheme val="minor"/>
      </rPr>
      <t>kWh per Gallon-Mcf-Short tons</t>
    </r>
    <r>
      <rPr>
        <sz val="11"/>
        <color theme="1"/>
        <rFont val="Calibri"/>
        <family val="2"/>
        <scheme val="minor"/>
      </rPr>
      <t>.</t>
    </r>
  </si>
  <si>
    <r>
      <t xml:space="preserve">Heat content of the fuel used, in estimated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</si>
  <si>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t>Table 2.4a shows generation and estimated CO2 emissions by prime mover and by fuel for each plant. There is one row per combination of plant, fuel type, and prime mover. Generation is net of station service for EIA data and gross of (includes) station service for PCE data. CO2 emission factors are from EPA data shown and documented in the tab "LOOKUP emission factors".</t>
  </si>
  <si>
    <t>The fuel code reported to EIA. See list of codes under Table 2.3c</t>
  </si>
  <si>
    <t>Reported prime mover. See list of codes under Table 2.3c</t>
  </si>
  <si>
    <t>Generation, in MMBtu of electricity. Calculated as Generation in MWH multiplied by 3.412 MMBtu per MWh.</t>
  </si>
  <si>
    <t>Name of physical unit for the amount of fuel used</t>
  </si>
  <si>
    <r>
      <t xml:space="preserve">Heat content of the fuel used, in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</si>
  <si>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Fuel consumption in million Btu. For EIA data, fuel consumption in million Btu is reported as data on Form 923 reports (although the respondents report physical units and heat content on the Form 923 that they submit). For PCE data, fuel consumption in million Btu is estimated as gallons times the estimated heat content of the fuel. For hydrolectric generation, EIA Form 923 reports what EIA calls the "fossil equivalent" of hydro output: "[prior to September 2023] we used the fossil fuel equivalency approach to convert the data that we collected in kWh to Btu. For this method, we used the average annual heat rate in Btu/kWh of the nation’s fossil fuel-fired power plants (natural gas, coal, petroleum). The resulting Btu value is the equivalent amount of fossil fuels that would need to be consumed to produce the same amount of electricity from these noncombustible energy sources." (This methodology has been changed beginning in September 2023 to convert from renewables output to renewables fuel consumption using the direct conversion factor of 3,412 Btu/kWh.) See Appendix E of the DOE </t>
    </r>
    <r>
      <rPr>
        <i/>
        <sz val="11"/>
        <color theme="1"/>
        <rFont val="Calibri"/>
        <family val="2"/>
        <scheme val="minor"/>
      </rPr>
      <t>Monthly Energy Review</t>
    </r>
    <r>
      <rPr>
        <sz val="11"/>
        <color theme="1"/>
        <rFont val="Calibri"/>
        <family val="2"/>
        <scheme val="minor"/>
      </rPr>
      <t xml:space="preserve"> and also:</t>
    </r>
  </si>
  <si>
    <t xml:space="preserve">https://www.eia.gov/totalenergy/data/monthly/change/ </t>
  </si>
  <si>
    <t>Emission factors are taken from the Environmental Protection Agency's GHG Emissions Factors Hub (https://www.epa.gov/climateleadership/ghg-emission-factors-hub) Emissions Hub. See the tab "LOOKUP emissions factors"</t>
  </si>
  <si>
    <r>
      <t xml:space="preserve">Calculated emissions equal to </t>
    </r>
    <r>
      <rPr>
        <i/>
        <sz val="11"/>
        <color theme="1"/>
        <rFont val="Calibri"/>
        <family val="2"/>
        <scheme val="minor"/>
      </rPr>
      <t>Total Fuel MMBtu</t>
    </r>
    <r>
      <rPr>
        <sz val="11"/>
        <color theme="1"/>
        <rFont val="Calibri"/>
        <family val="2"/>
        <scheme val="minor"/>
      </rPr>
      <t xml:space="preserve"> multiplied by  </t>
    </r>
    <r>
      <rPr>
        <i/>
        <sz val="11"/>
        <color theme="1"/>
        <rFont val="Calibri"/>
        <family val="2"/>
        <scheme val="minor"/>
      </rPr>
      <t>Emission Factor kgCO2 per MMBtu</t>
    </r>
  </si>
  <si>
    <r>
      <t xml:space="preserve">Calculated efficiency equal to </t>
    </r>
    <r>
      <rPr>
        <i/>
        <sz val="11"/>
        <color theme="1"/>
        <rFont val="Calibri"/>
        <family val="2"/>
        <scheme val="minor"/>
      </rPr>
      <t>Generation MMBtu / Total Fuel MMBtu</t>
    </r>
    <r>
      <rPr>
        <sz val="11"/>
        <color theme="1"/>
        <rFont val="Calibri"/>
        <family val="2"/>
        <scheme val="minor"/>
      </rPr>
      <t>. This calculation is applied directly to the combustion turbine (CT) component of combined cycle plants without regard for the generation from the steam turbine (ST) component. Hence this efficiency  number should be used with caution when considering combined cycle power plants.</t>
    </r>
  </si>
  <si>
    <t xml:space="preserve">Table 2.5a shows sales, revenues, and customers . The data are for certificated utilities, both those reporting on EIA Form 861 and Form 861S, and those reporting to the State of Alaska Power Cost Equalization program (PCE). </t>
  </si>
  <si>
    <t>AEA Sales Reporting ID</t>
  </si>
  <si>
    <t xml:space="preserve">An unofficial unique identifier for all known entities that report sales to either PCE or EIA. Developed because EIA and PCE unique identifiers for sales were not compatible.   </t>
  </si>
  <si>
    <t>Alaska Energy Authority (AEA) accounting code for PCE reporters, used as the unique identifier for PCE reporters.</t>
  </si>
  <si>
    <r>
      <t xml:space="preserve">For PCE reporting entities, this variable is the name of a community (or a group of communities) that is separately reimbursed by the PCE program and is treated as a distinct utility entity by the Regulatory Commission of Alaska when determining allowable PCE reimbursements. In particular, when multiple communities are served by one utility (e.g. Alaska Village Electric Cooperative (AVEC)), each community will have a different name in this field. In the PCE raw data these names are listed as, for example, "Lime Village PCE" or "Eagle; Eagle Village PCE". For utilities not in the PCE program, </t>
    </r>
    <r>
      <rPr>
        <i/>
        <sz val="11"/>
        <color theme="1"/>
        <rFont val="Calibri"/>
        <family val="2"/>
        <scheme val="minor"/>
      </rPr>
      <t>Reporting Name</t>
    </r>
    <r>
      <rPr>
        <sz val="11"/>
        <color theme="1"/>
        <rFont val="Calibri"/>
        <family val="2"/>
        <scheme val="minor"/>
      </rPr>
      <t xml:space="preserve"> is generally the same as </t>
    </r>
    <r>
      <rPr>
        <i/>
        <sz val="11"/>
        <color theme="1"/>
        <rFont val="Calibri"/>
        <family val="2"/>
        <scheme val="minor"/>
      </rPr>
      <t>Utility Name</t>
    </r>
    <r>
      <rPr>
        <sz val="11"/>
        <color theme="1"/>
        <rFont val="Calibri"/>
        <family val="2"/>
        <scheme val="minor"/>
      </rPr>
      <t xml:space="preserve">. </t>
    </r>
  </si>
  <si>
    <t>Residential Revenue $000</t>
  </si>
  <si>
    <r>
      <t xml:space="preserve">Revenue from sales to residential customers, in thousands of dollars. For EIA data, this reported directly. For PCE data, the residential rate is reported and revenue is calculated as </t>
    </r>
    <r>
      <rPr>
        <i/>
        <sz val="11"/>
        <color theme="1"/>
        <rFont val="Calibri"/>
        <family val="2"/>
        <scheme val="minor"/>
      </rPr>
      <t>Residential Sales</t>
    </r>
    <r>
      <rPr>
        <sz val="11"/>
        <color theme="1"/>
        <rFont val="Calibri"/>
        <family val="2"/>
        <scheme val="minor"/>
      </rPr>
      <t xml:space="preserve"> x </t>
    </r>
    <r>
      <rPr>
        <i/>
        <sz val="11"/>
        <color theme="1"/>
        <rFont val="Calibri"/>
        <family val="2"/>
        <scheme val="minor"/>
      </rPr>
      <t>Residential $/kWh</t>
    </r>
  </si>
  <si>
    <t>Residential Sales MWh</t>
  </si>
  <si>
    <t>Sales to residential customers, in megawatt-hours (MWh)</t>
  </si>
  <si>
    <t xml:space="preserve">The average of the 12 monthly close-of-month residential customer counts. </t>
  </si>
  <si>
    <r>
      <t xml:space="preserve">Average revenue per kWh for residential customers. For EIA data, calculated as </t>
    </r>
    <r>
      <rPr>
        <i/>
        <sz val="11"/>
        <color theme="1"/>
        <rFont val="Calibri"/>
        <family val="2"/>
        <scheme val="minor"/>
      </rPr>
      <t>Residential Revenue $000</t>
    </r>
    <r>
      <rPr>
        <sz val="11"/>
        <color theme="1"/>
        <rFont val="Calibri"/>
        <family val="2"/>
        <scheme val="minor"/>
      </rPr>
      <t xml:space="preserve"> / </t>
    </r>
    <r>
      <rPr>
        <i/>
        <sz val="11"/>
        <color theme="1"/>
        <rFont val="Calibri"/>
        <family val="2"/>
        <scheme val="minor"/>
      </rPr>
      <t>Residential Sales MWh</t>
    </r>
    <r>
      <rPr>
        <sz val="11"/>
        <color theme="1"/>
        <rFont val="Calibri"/>
        <family val="2"/>
        <scheme val="minor"/>
      </rPr>
      <t>. For PCE data, equal to the reported residential rate.</t>
    </r>
  </si>
  <si>
    <t>Commercial Revenue $000</t>
  </si>
  <si>
    <r>
      <t xml:space="preserve">Revenue from sales to residential customers, in thousands of dollars. For EIA data, this reported directly. For PCE data, the residential rate is utilized to estimate commercical revenue, calculated as </t>
    </r>
    <r>
      <rPr>
        <i/>
        <sz val="11"/>
        <color theme="1"/>
        <rFont val="Calibri"/>
        <family val="2"/>
        <scheme val="minor"/>
      </rPr>
      <t>Commercial Sales</t>
    </r>
    <r>
      <rPr>
        <sz val="11"/>
        <color theme="1"/>
        <rFont val="Calibri"/>
        <family val="2"/>
        <scheme val="minor"/>
      </rPr>
      <t xml:space="preserve"> x </t>
    </r>
    <r>
      <rPr>
        <i/>
        <sz val="11"/>
        <color theme="1"/>
        <rFont val="Calibri"/>
        <family val="2"/>
        <scheme val="minor"/>
      </rPr>
      <t>Residential $/kWh</t>
    </r>
  </si>
  <si>
    <t>Commercial Sales MWh</t>
  </si>
  <si>
    <t>Sales to commercial customers, in megawatt-hours (MWh)</t>
  </si>
  <si>
    <t xml:space="preserve">The average of the 12 monthly close-of-month commercial customer counts. </t>
  </si>
  <si>
    <r>
      <t xml:space="preserve">Average revenue per kWh for commercial customers, calculated as </t>
    </r>
    <r>
      <rPr>
        <i/>
        <sz val="11"/>
        <color theme="1"/>
        <rFont val="Calibri"/>
        <family val="2"/>
        <scheme val="minor"/>
      </rPr>
      <t>Commercial Revenue $000 / Commercial Sales MWh.</t>
    </r>
    <r>
      <rPr>
        <sz val="11"/>
        <color theme="1"/>
        <rFont val="Calibri"/>
        <family val="2"/>
        <scheme val="minor"/>
      </rPr>
      <t xml:space="preserve"> For PCE data, </t>
    </r>
    <r>
      <rPr>
        <i/>
        <sz val="11"/>
        <color theme="1"/>
        <rFont val="Calibri"/>
        <family val="2"/>
        <scheme val="minor"/>
      </rPr>
      <t>Commercial $/kWh</t>
    </r>
    <r>
      <rPr>
        <sz val="11"/>
        <color theme="1"/>
        <rFont val="Calibri"/>
        <family val="2"/>
        <scheme val="minor"/>
      </rPr>
      <t xml:space="preserve"> equals the residential rate, which is the reported data, and is used to calculate revenue.</t>
    </r>
  </si>
  <si>
    <t>Other Revenue $000</t>
  </si>
  <si>
    <r>
      <t xml:space="preserve">Revenue from sales to other customers, in thousands of dollars. For EIA data, "Other" equals the sum of reported "Industrial" plus "Transportation" categories. For PCE data, "Other" equals the sum of reported "Community Facilities" and "Government" categories. For EIA data, Other revenues are reported directly. For PCE data, the residential rate is utilized to estimate other revenue, calculated as </t>
    </r>
    <r>
      <rPr>
        <i/>
        <sz val="11"/>
        <color theme="1"/>
        <rFont val="Calibri"/>
        <family val="2"/>
        <scheme val="minor"/>
      </rPr>
      <t>Other Sales</t>
    </r>
    <r>
      <rPr>
        <sz val="11"/>
        <color theme="1"/>
        <rFont val="Calibri"/>
        <family val="2"/>
        <scheme val="minor"/>
      </rPr>
      <t xml:space="preserve"> x </t>
    </r>
    <r>
      <rPr>
        <i/>
        <sz val="11"/>
        <color theme="1"/>
        <rFont val="Calibri"/>
        <family val="2"/>
        <scheme val="minor"/>
      </rPr>
      <t>Residential $/kWh</t>
    </r>
  </si>
  <si>
    <t>Other Sales MWh</t>
  </si>
  <si>
    <t>Sales to other customers, in megawatt-hours (MWh)</t>
  </si>
  <si>
    <t xml:space="preserve">The average of the 12 monthly close-of-month other customer counts. </t>
  </si>
  <si>
    <r>
      <t xml:space="preserve">Average revenue per kWh, calculated as </t>
    </r>
    <r>
      <rPr>
        <i/>
        <sz val="11"/>
        <color theme="1"/>
        <rFont val="Calibri"/>
        <family val="2"/>
        <scheme val="minor"/>
      </rPr>
      <t>Other Revenue $000 / Other Sales MWh.</t>
    </r>
    <r>
      <rPr>
        <sz val="11"/>
        <color theme="1"/>
        <rFont val="Calibri"/>
        <family val="2"/>
        <scheme val="minor"/>
      </rPr>
      <t xml:space="preserve"> (For PCE data, </t>
    </r>
    <r>
      <rPr>
        <i/>
        <sz val="11"/>
        <color theme="1"/>
        <rFont val="Calibri"/>
        <family val="2"/>
        <scheme val="minor"/>
      </rPr>
      <t>Other $/kWh</t>
    </r>
    <r>
      <rPr>
        <sz val="11"/>
        <color theme="1"/>
        <rFont val="Calibri"/>
        <family val="2"/>
        <scheme val="minor"/>
      </rPr>
      <t xml:space="preserve"> equals the residential rate, which is the reported data, and is used to calculate revenue.)</t>
    </r>
  </si>
  <si>
    <t>Total Revenue $000</t>
  </si>
  <si>
    <t xml:space="preserve">Total revenue from sales to all retail customers, in thousands of dollars. </t>
  </si>
  <si>
    <t>Total Sales MWh</t>
  </si>
  <si>
    <t>Total sales to retail customers, in megawatt-hours (MWh)</t>
  </si>
  <si>
    <r>
      <t xml:space="preserve">The sum of </t>
    </r>
    <r>
      <rPr>
        <i/>
        <sz val="11"/>
        <color theme="1"/>
        <rFont val="Calibri"/>
        <family val="2"/>
        <scheme val="minor"/>
      </rPr>
      <t xml:space="preserve">Residential Customers </t>
    </r>
    <r>
      <rPr>
        <sz val="11"/>
        <color theme="1"/>
        <rFont val="Calibri"/>
        <family val="2"/>
        <scheme val="minor"/>
      </rPr>
      <t xml:space="preserve">plus </t>
    </r>
    <r>
      <rPr>
        <i/>
        <sz val="11"/>
        <color theme="1"/>
        <rFont val="Calibri"/>
        <family val="2"/>
        <scheme val="minor"/>
      </rPr>
      <t>Commercial Customers</t>
    </r>
    <r>
      <rPr>
        <sz val="11"/>
        <color theme="1"/>
        <rFont val="Calibri"/>
        <family val="2"/>
        <scheme val="minor"/>
      </rPr>
      <t xml:space="preserve"> plus </t>
    </r>
    <r>
      <rPr>
        <i/>
        <sz val="11"/>
        <color theme="1"/>
        <rFont val="Calibri"/>
        <family val="2"/>
        <scheme val="minor"/>
      </rPr>
      <t>Other Customers</t>
    </r>
  </si>
  <si>
    <t>Average Revenue $/kWh</t>
  </si>
  <si>
    <r>
      <t xml:space="preserve">Average revenue per kWh sold, calculated as </t>
    </r>
    <r>
      <rPr>
        <i/>
        <sz val="11"/>
        <color theme="1"/>
        <rFont val="Calibri"/>
        <family val="2"/>
        <scheme val="minor"/>
      </rPr>
      <t>Total Revenue $000 / Total Sales MWh.</t>
    </r>
  </si>
  <si>
    <t>EIA Form 861 or Form 861S</t>
  </si>
  <si>
    <t>For PCE data only: the number of monthly records used to tabulate the data. Where there are less than 12 months of data, the reported amount in the table may be simply the sum of the available monthly data. There is no imputation of data to missing months.</t>
  </si>
  <si>
    <r>
      <t xml:space="preserve">Communities included in the data for the given row, as reported by the PCE reporting entity named </t>
    </r>
    <r>
      <rPr>
        <i/>
        <sz val="11"/>
        <color theme="1"/>
        <rFont val="Calibri"/>
        <family val="2"/>
        <scheme val="minor"/>
      </rPr>
      <t>Reporting Name</t>
    </r>
    <r>
      <rPr>
        <sz val="11"/>
        <color theme="1"/>
        <rFont val="Calibri"/>
        <family val="2"/>
        <scheme val="minor"/>
      </rPr>
      <t xml:space="preserve">. </t>
    </r>
  </si>
  <si>
    <t xml:space="preserve">Table 2.5b shows sales and revenues per customer and repeats the display of average revenue per kWh. The data are for certificated utilities, both those reporting on EIA Form 861 and Form 861S, and those reporting to the State of Alaska Power Cost Equalization program (PCE). </t>
  </si>
  <si>
    <t>Name of the major community asociated with the reporting utility</t>
  </si>
  <si>
    <t>Residential Sales MWh / Residential Customers</t>
  </si>
  <si>
    <r>
      <t>Residential Revenue $000 /</t>
    </r>
    <r>
      <rPr>
        <sz val="11"/>
        <color theme="1"/>
        <rFont val="Calibri"/>
        <family val="2"/>
        <scheme val="minor"/>
      </rPr>
      <t xml:space="preserve"> </t>
    </r>
    <r>
      <rPr>
        <i/>
        <sz val="11"/>
        <color theme="1"/>
        <rFont val="Calibri"/>
        <family val="2"/>
        <scheme val="minor"/>
      </rPr>
      <t>Residential Customers</t>
    </r>
  </si>
  <si>
    <t>Commercial Sales MWh / Commercial Customers</t>
  </si>
  <si>
    <t>Commercial Revenue $000 / Commercial Customers</t>
  </si>
  <si>
    <t>Other Sales MWh / Other Customers</t>
  </si>
  <si>
    <t>Other Revenue $000 / Other Customers</t>
  </si>
  <si>
    <t>Average revenue per kWh, calculated as Other Revenue $000 / Other Sales MWh. This is the same data reported in Table 2.5a.</t>
  </si>
  <si>
    <t xml:space="preserve">Communities included in the data for the given row. </t>
  </si>
  <si>
    <t xml:space="preserve">Table 2.5c shows residential rates before and after application of the PCE credit that is applied to the customer's bill for eligible kWh. </t>
  </si>
  <si>
    <t>The amount credited to a residential customer's bill for kWh that are eligible for PCE reimbursement. In 2021, the first 500 kWh per month were eligible. The limit may be different in other years. See:</t>
  </si>
  <si>
    <t>https://www.akenergyauthority.org/What-We-Do/Power-Cost-Equalization</t>
  </si>
  <si>
    <r>
      <t xml:space="preserve">The effective rate paid for PCE-eligible kWh, calculated as </t>
    </r>
    <r>
      <rPr>
        <i/>
        <sz val="11"/>
        <color theme="1"/>
        <rFont val="Calibri"/>
        <family val="2"/>
        <scheme val="minor"/>
      </rPr>
      <t xml:space="preserve">Residential Rate </t>
    </r>
    <r>
      <rPr>
        <sz val="11"/>
        <color theme="1"/>
        <rFont val="Calibri"/>
        <family val="2"/>
        <scheme val="minor"/>
      </rPr>
      <t xml:space="preserve">minus </t>
    </r>
    <r>
      <rPr>
        <i/>
        <sz val="11"/>
        <color theme="1"/>
        <rFont val="Calibri"/>
        <family val="2"/>
        <scheme val="minor"/>
      </rPr>
      <t>PCE Residential Reimbursement Rate</t>
    </r>
  </si>
  <si>
    <r>
      <t xml:space="preserve">The percentage of the residential rate covered by PCE for PCE-eligible kWh. Calculated as </t>
    </r>
    <r>
      <rPr>
        <i/>
        <sz val="11"/>
        <color theme="1"/>
        <rFont val="Calibri"/>
        <family val="2"/>
        <scheme val="minor"/>
      </rPr>
      <t>PCE Residential Reimbursement Rate</t>
    </r>
    <r>
      <rPr>
        <sz val="11"/>
        <color theme="1"/>
        <rFont val="Calibri"/>
        <family val="2"/>
        <scheme val="minor"/>
      </rPr>
      <t xml:space="preserve"> / </t>
    </r>
    <r>
      <rPr>
        <i/>
        <sz val="11"/>
        <color theme="1"/>
        <rFont val="Calibri"/>
        <family val="2"/>
        <scheme val="minor"/>
      </rPr>
      <t>Residential Rate</t>
    </r>
  </si>
  <si>
    <t>Indicates whether the community (or communities) participated in the PCE program during 2021</t>
  </si>
  <si>
    <t>EIA861 / EIA861S</t>
  </si>
  <si>
    <t>CVEA</t>
  </si>
  <si>
    <t>Copper Valley Electric Association</t>
  </si>
  <si>
    <t>BUECI</t>
  </si>
  <si>
    <t>Barrow Utilities and Electric Cooperative</t>
  </si>
  <si>
    <t>Table 1.e is aggregated from Table 2.3b</t>
  </si>
  <si>
    <t>The 2020 Table 2.1a contains data from year 2021, due to unavailable or unreliable data for 2020</t>
  </si>
  <si>
    <t>The 2019 Table contains data from year 2021, due to unavailable or unreliable data for 2020</t>
  </si>
  <si>
    <t>Note: generation is net generation (net of station service) for entities reporting to EIA; and gross generation for entitites reporting to PCE</t>
  </si>
  <si>
    <t>Generation
 (PCE=gross, EIA=net)</t>
  </si>
  <si>
    <t>Residential Sales
 MWh</t>
  </si>
  <si>
    <t>Commercial Sales 
MWh</t>
  </si>
  <si>
    <t>Other Sales 
MWh</t>
  </si>
  <si>
    <t>Total Sales 
MWh</t>
  </si>
  <si>
    <t>PCE Community (Y/N)</t>
  </si>
  <si>
    <r>
      <t xml:space="preserve">Unnaccountable / Energy Loss is the difference (residual) between Total Disposition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entities reporting to EIA on Form 861, this amount is a data point.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and sells 90, the calculation of </t>
    </r>
    <r>
      <rPr>
        <i/>
        <sz val="11"/>
        <color theme="1"/>
        <rFont val="Calibri"/>
        <family val="2"/>
        <scheme val="minor"/>
      </rPr>
      <t>Unaccountable / Energy Loss</t>
    </r>
    <r>
      <rPr>
        <sz val="11"/>
        <color theme="1"/>
        <rFont val="Calibri"/>
        <family val="2"/>
        <scheme val="minor"/>
      </rPr>
      <t xml:space="preserve"> will come out as 200-90 = 110.</t>
    </r>
  </si>
  <si>
    <t>11/8/2023</t>
  </si>
  <si>
    <t>Table 2.3a   Generation (MWh) by plant and prime mover,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</si>
</sst>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_(* #,##0.000_);_(* \(#,##0.000\);_(* &quot;-&quot;??_)"/>
    <numFmt numFmtId="176" formatCode="_(* #,##0.0000_);_(* \(#,##0.0000\);_(* &quot;-&quot;??_);_(@_)"/>
    <numFmt numFmtId="177" formatCode="_(* #,##0.000000_);_(* \(#,##0.000000\);_(* &quot;-&quot;??_);_(@_)"/>
    <numFmt numFmtId="178" formatCode="0.000"/>
  </numFmts>
  <fonts count="9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
      <b/>
      <sz val="11"/>
      <color rgb="FF000000"/>
      <name val="Calibri"/>
      <family val="2"/>
    </font>
    <font>
      <sz val="9"/>
      <color rgb="FF333333"/>
      <name val="Arial"/>
      <family val="2"/>
    </font>
    <font>
      <b/>
      <sz val="14"/>
      <color theme="1"/>
      <name val="Calibri"/>
      <family val="2"/>
      <scheme val="minor"/>
    </font>
    <font>
      <b/>
      <sz val="14"/>
      <color rgb="FF0000FF"/>
      <name val="Calibri"/>
      <family val="2"/>
      <scheme val="minor"/>
    </font>
    <font>
      <sz val="10"/>
      <color theme="1"/>
      <name val="Arial"/>
      <family val="2"/>
    </font>
    <font>
      <b/>
      <sz val="12"/>
      <color rgb="FF0000FF"/>
      <name val="Calibri"/>
      <family val="2"/>
      <scheme val="minor"/>
    </font>
  </fonts>
  <fills count="71">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bgColor indexed="64"/>
      </patternFill>
    </fill>
  </fills>
  <borders count="54">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415">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2" fontId="0" fillId="0" borderId="0" xfId="1" applyNumberFormat="1" applyFont="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44" fontId="0" fillId="0" borderId="0" xfId="2" applyFont="1" applyAlignment="1">
      <alignment horizontal="center" wrapText="1"/>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9" fontId="1" fillId="2" borderId="4" xfId="3" applyFont="1" applyFill="1" applyBorder="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0" fontId="1" fillId="2" borderId="33" xfId="605" applyFont="1" applyFill="1" applyBorder="1" applyAlignment="1">
      <alignment horizontal="center" vertical="center"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4" fillId="0" borderId="30" xfId="605" applyFont="1" applyBorder="1" applyAlignment="1">
      <alignment horizontal="center" vertical="center"/>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78" fillId="0" borderId="0" xfId="605" applyFont="1" applyAlignment="1">
      <alignment horizontal="center" vertical="center"/>
    </xf>
    <xf numFmtId="0" fontId="25" fillId="0" borderId="0" xfId="605" applyFont="1" applyAlignment="1">
      <alignment horizontal="center"/>
    </xf>
    <xf numFmtId="168" fontId="1" fillId="2" borderId="0" xfId="605" applyNumberFormat="1" applyFont="1" applyFill="1" applyAlignment="1">
      <alignment horizontal="center" wrapText="1"/>
    </xf>
    <xf numFmtId="0" fontId="1" fillId="2" borderId="0" xfId="605" applyFont="1" applyFill="1" applyAlignment="1">
      <alignment horizontal="center" wrapText="1"/>
    </xf>
    <xf numFmtId="0" fontId="25" fillId="0" borderId="0" xfId="605" applyFont="1" applyAlignment="1">
      <alignment horizontal="right"/>
    </xf>
    <xf numFmtId="10" fontId="25" fillId="0" borderId="0" xfId="605" applyNumberFormat="1" applyFont="1" applyAlignment="1">
      <alignment horizontal="right"/>
    </xf>
    <xf numFmtId="174" fontId="25" fillId="0" borderId="0" xfId="1" applyNumberFormat="1" applyFont="1" applyAlignment="1">
      <alignment horizontal="right"/>
    </xf>
    <xf numFmtId="0" fontId="0" fillId="0" borderId="0" xfId="0" applyAlignment="1">
      <alignment horizontal="center" vertical="center"/>
    </xf>
    <xf numFmtId="3" fontId="25" fillId="0" borderId="0" xfId="605" applyNumberFormat="1" applyFont="1" applyAlignment="1">
      <alignment horizont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3" fontId="4" fillId="0" borderId="38" xfId="605" applyNumberFormat="1" applyFont="1"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0" fontId="71" fillId="0" borderId="0" xfId="605" applyFont="1"/>
    <xf numFmtId="175" fontId="0" fillId="0" borderId="0" xfId="1" applyNumberFormat="1" applyFont="1" applyFill="1" applyAlignment="1"/>
    <xf numFmtId="175" fontId="0" fillId="0" borderId="0" xfId="1" quotePrefix="1" applyNumberFormat="1" applyFont="1" applyFill="1" applyAlignment="1"/>
    <xf numFmtId="2" fontId="0" fillId="0" borderId="0" xfId="1" applyNumberFormat="1" applyFont="1" applyAlignment="1">
      <alignment wrapText="1"/>
    </xf>
    <xf numFmtId="0" fontId="22" fillId="66" borderId="0" xfId="0" applyFont="1" applyFill="1"/>
    <xf numFmtId="0" fontId="30" fillId="66" borderId="0" xfId="0" applyFont="1" applyFill="1"/>
    <xf numFmtId="167" fontId="0" fillId="0" borderId="0" xfId="0" applyNumberFormat="1"/>
    <xf numFmtId="167" fontId="0" fillId="0" borderId="0" xfId="0" applyNumberFormat="1" applyAlignment="1">
      <alignment wrapText="1"/>
    </xf>
    <xf numFmtId="167" fontId="0" fillId="65" borderId="0" xfId="0" applyNumberFormat="1" applyFill="1"/>
    <xf numFmtId="0" fontId="2" fillId="61" borderId="0" xfId="0" applyFont="1" applyFill="1"/>
    <xf numFmtId="0" fontId="88" fillId="0" borderId="0" xfId="0" applyFont="1" applyAlignment="1">
      <alignment horizontal="left"/>
    </xf>
    <xf numFmtId="3" fontId="19" fillId="0" borderId="0" xfId="0" applyNumberFormat="1" applyFont="1"/>
    <xf numFmtId="164" fontId="0" fillId="0" borderId="0" xfId="0" applyNumberFormat="1"/>
    <xf numFmtId="172" fontId="1" fillId="0" borderId="0" xfId="1" applyNumberFormat="1" applyFont="1" applyFill="1" applyAlignment="1">
      <alignment wrapText="1"/>
    </xf>
    <xf numFmtId="0" fontId="0" fillId="67" borderId="0" xfId="0" applyFill="1"/>
    <xf numFmtId="0" fontId="89" fillId="0" borderId="0" xfId="0" applyFont="1"/>
    <xf numFmtId="0" fontId="37" fillId="0" borderId="46" xfId="0" applyFont="1" applyBorder="1"/>
    <xf numFmtId="43" fontId="37" fillId="0" borderId="45" xfId="1" applyFont="1" applyFill="1" applyBorder="1"/>
    <xf numFmtId="0" fontId="0" fillId="68" borderId="0" xfId="0" applyFill="1"/>
    <xf numFmtId="176" fontId="37" fillId="0" borderId="45" xfId="1" applyNumberFormat="1" applyFont="1" applyFill="1" applyBorder="1"/>
    <xf numFmtId="0" fontId="37" fillId="0" borderId="46" xfId="0" applyFont="1" applyBorder="1" applyAlignment="1">
      <alignment vertical="center"/>
    </xf>
    <xf numFmtId="177" fontId="37" fillId="0" borderId="45" xfId="1" applyNumberFormat="1" applyFont="1" applyFill="1" applyBorder="1" applyAlignment="1">
      <alignment vertical="center"/>
    </xf>
    <xf numFmtId="43" fontId="37" fillId="0" borderId="45" xfId="1" applyFont="1" applyFill="1" applyBorder="1" applyAlignment="1">
      <alignment vertical="center"/>
    </xf>
    <xf numFmtId="0" fontId="0" fillId="59" borderId="0" xfId="0" applyFill="1"/>
    <xf numFmtId="172" fontId="37" fillId="0" borderId="45" xfId="1" applyNumberFormat="1" applyFont="1" applyFill="1" applyBorder="1"/>
    <xf numFmtId="0" fontId="90" fillId="0" borderId="0" xfId="0" applyFont="1"/>
    <xf numFmtId="0" fontId="91" fillId="0" borderId="0" xfId="0" applyFont="1" applyAlignment="1">
      <alignment vertical="top"/>
    </xf>
    <xf numFmtId="0" fontId="4" fillId="0" borderId="0" xfId="0" applyFont="1" applyAlignment="1">
      <alignment horizontal="left" vertical="top" wrapText="1" indent="1"/>
    </xf>
    <xf numFmtId="0" fontId="0" fillId="0" borderId="0" xfId="0" applyAlignment="1">
      <alignment vertical="top" wrapText="1"/>
    </xf>
    <xf numFmtId="0" fontId="93" fillId="0" borderId="0" xfId="0" applyFont="1" applyAlignment="1">
      <alignment vertical="top"/>
    </xf>
    <xf numFmtId="0" fontId="0" fillId="0" borderId="0" xfId="0" applyAlignment="1">
      <alignment horizontal="left" indent="1"/>
    </xf>
    <xf numFmtId="0" fontId="0" fillId="0" borderId="0" xfId="0" applyAlignment="1">
      <alignment horizontal="left" vertical="top" wrapText="1" indent="1"/>
    </xf>
    <xf numFmtId="0" fontId="37" fillId="70" borderId="49" xfId="574" applyFill="1" applyBorder="1" applyAlignment="1">
      <alignment vertical="center"/>
    </xf>
    <xf numFmtId="0" fontId="4" fillId="0" borderId="25" xfId="0" applyFont="1" applyBorder="1" applyAlignment="1">
      <alignment horizontal="left" vertical="top" indent="2"/>
    </xf>
    <xf numFmtId="0" fontId="0" fillId="0" borderId="25" xfId="0" applyBorder="1" applyAlignment="1">
      <alignment vertical="top" wrapText="1"/>
    </xf>
    <xf numFmtId="0" fontId="4" fillId="0" borderId="25" xfId="0" applyFont="1" applyBorder="1" applyAlignment="1">
      <alignment horizontal="left" vertical="top" indent="1"/>
    </xf>
    <xf numFmtId="0" fontId="4" fillId="0" borderId="25" xfId="0" applyFont="1" applyBorder="1" applyAlignment="1">
      <alignment horizontal="left" vertical="top" wrapText="1" indent="1"/>
    </xf>
    <xf numFmtId="0" fontId="0" fillId="0" borderId="25" xfId="0" applyBorder="1" applyAlignment="1">
      <alignment horizontal="left" vertical="top" wrapText="1" indent="1"/>
    </xf>
    <xf numFmtId="0" fontId="0" fillId="0" borderId="25" xfId="0" applyBorder="1" applyAlignment="1">
      <alignment horizontal="left" vertical="top" wrapText="1" indent="2"/>
    </xf>
    <xf numFmtId="0" fontId="0" fillId="0" borderId="25" xfId="0" applyBorder="1" applyAlignment="1">
      <alignment horizontal="left" vertical="top" wrapText="1"/>
    </xf>
    <xf numFmtId="0" fontId="4" fillId="0" borderId="50" xfId="0" applyFont="1" applyBorder="1" applyAlignment="1">
      <alignment horizontal="left" vertical="top" indent="1"/>
    </xf>
    <xf numFmtId="0" fontId="0" fillId="0" borderId="50" xfId="0" applyBorder="1" applyAlignment="1">
      <alignment vertical="top" wrapText="1"/>
    </xf>
    <xf numFmtId="0" fontId="4" fillId="0" borderId="51" xfId="0" applyFont="1" applyBorder="1" applyAlignment="1">
      <alignment horizontal="left" vertical="top" indent="1"/>
    </xf>
    <xf numFmtId="0" fontId="4" fillId="0" borderId="52" xfId="0" applyFont="1" applyBorder="1" applyAlignment="1">
      <alignment horizontal="left" vertical="top" indent="1"/>
    </xf>
    <xf numFmtId="0" fontId="27" fillId="0" borderId="53" xfId="48" applyBorder="1" applyAlignment="1" applyProtection="1">
      <alignment vertical="top" wrapText="1"/>
    </xf>
    <xf numFmtId="0" fontId="0" fillId="0" borderId="25" xfId="0" applyBorder="1" applyAlignment="1">
      <alignment wrapText="1"/>
    </xf>
    <xf numFmtId="0" fontId="0" fillId="0" borderId="48" xfId="0" applyBorder="1"/>
    <xf numFmtId="0" fontId="19" fillId="0" borderId="25" xfId="0" applyFont="1" applyBorder="1" applyAlignment="1">
      <alignment horizontal="left" vertical="top" wrapText="1"/>
    </xf>
    <xf numFmtId="0" fontId="0" fillId="0" borderId="50" xfId="0" applyBorder="1" applyAlignment="1">
      <alignment horizontal="left" vertical="top" wrapText="1" indent="1"/>
    </xf>
    <xf numFmtId="0" fontId="0" fillId="0" borderId="53" xfId="0" applyBorder="1" applyAlignment="1">
      <alignment horizontal="left" vertical="top" wrapText="1" indent="1"/>
    </xf>
    <xf numFmtId="0" fontId="27" fillId="0" borderId="53" xfId="48" applyFill="1" applyBorder="1" applyAlignment="1" applyProtection="1">
      <alignment vertical="top" wrapText="1"/>
    </xf>
    <xf numFmtId="0" fontId="0" fillId="0" borderId="25" xfId="0" applyBorder="1"/>
    <xf numFmtId="0" fontId="4" fillId="0" borderId="25" xfId="0" applyFont="1" applyBorder="1" applyAlignment="1">
      <alignment horizontal="left" vertical="top" wrapText="1" indent="2"/>
    </xf>
    <xf numFmtId="0" fontId="92" fillId="0" borderId="25" xfId="0" applyFont="1" applyBorder="1" applyAlignment="1">
      <alignment vertical="top" wrapText="1"/>
    </xf>
    <xf numFmtId="0" fontId="0" fillId="69" borderId="25" xfId="0" applyFill="1" applyBorder="1" applyAlignment="1">
      <alignment horizontal="left" vertical="top" wrapText="1"/>
    </xf>
    <xf numFmtId="0" fontId="0" fillId="61" borderId="25" xfId="0" applyFill="1" applyBorder="1" applyAlignment="1">
      <alignment vertical="top" wrapText="1"/>
    </xf>
    <xf numFmtId="0" fontId="0" fillId="69" borderId="25" xfId="0" applyFill="1" applyBorder="1" applyAlignment="1">
      <alignment vertical="top" wrapText="1"/>
    </xf>
    <xf numFmtId="178" fontId="1" fillId="62" borderId="0" xfId="0" applyNumberFormat="1" applyFont="1" applyFill="1" applyAlignment="1">
      <alignment wrapText="1"/>
    </xf>
    <xf numFmtId="3" fontId="1" fillId="62" borderId="0" xfId="0" applyNumberFormat="1" applyFont="1" applyFill="1" applyAlignment="1">
      <alignment horizontal="center" wrapText="1"/>
    </xf>
    <xf numFmtId="43" fontId="0" fillId="0" borderId="0" xfId="0" applyNumberFormat="1" applyAlignment="1">
      <alignment horizontal="center"/>
    </xf>
    <xf numFmtId="165" fontId="0" fillId="0" borderId="0" xfId="0" applyNumberFormat="1" applyAlignment="1">
      <alignment horizontal="center"/>
    </xf>
    <xf numFmtId="37" fontId="0" fillId="0" borderId="0" xfId="2" applyNumberFormat="1" applyFont="1" applyFill="1" applyAlignment="1"/>
    <xf numFmtId="165" fontId="0" fillId="0" borderId="0" xfId="1" applyNumberFormat="1" applyFont="1" applyFill="1" applyAlignment="1"/>
    <xf numFmtId="43" fontId="0" fillId="0" borderId="0" xfId="1" applyFont="1" applyAlignment="1"/>
    <xf numFmtId="43" fontId="0" fillId="0" borderId="0" xfId="1" applyFont="1" applyAlignment="1">
      <alignment horizontal="right"/>
    </xf>
    <xf numFmtId="0" fontId="64" fillId="56" borderId="0" xfId="0" applyFont="1" applyFill="1" applyAlignment="1">
      <alignment horizontal="left" vertical="top" wrapText="1"/>
    </xf>
    <xf numFmtId="0" fontId="22" fillId="2" borderId="0" xfId="0" applyFont="1" applyFill="1" applyAlignment="1">
      <alignment horizontal="left"/>
    </xf>
    <xf numFmtId="0" fontId="0" fillId="69" borderId="47" xfId="0" applyFill="1" applyBorder="1" applyAlignment="1">
      <alignment wrapText="1"/>
    </xf>
    <xf numFmtId="0" fontId="0" fillId="69" borderId="48" xfId="0" applyFill="1" applyBorder="1" applyAlignment="1">
      <alignment wrapText="1"/>
    </xf>
    <xf numFmtId="0" fontId="0" fillId="61" borderId="47" xfId="0" applyFill="1" applyBorder="1" applyAlignment="1">
      <alignment vertical="top" wrapText="1"/>
    </xf>
    <xf numFmtId="0" fontId="0" fillId="61" borderId="48" xfId="0" applyFill="1" applyBorder="1" applyAlignment="1">
      <alignment vertical="top" wrapText="1"/>
    </xf>
    <xf numFmtId="0" fontId="0" fillId="69" borderId="47" xfId="0" applyFill="1" applyBorder="1" applyAlignment="1">
      <alignment vertical="top" wrapText="1"/>
    </xf>
    <xf numFmtId="0" fontId="0" fillId="69" borderId="48" xfId="0" applyFill="1" applyBorder="1" applyAlignment="1">
      <alignment vertical="top"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0.40209999999999996</c:v>
                </c:pt>
                <c:pt idx="3">
                  <c:v>0</c:v>
                </c:pt>
                <c:pt idx="4">
                  <c:v>0.76859999999999995</c:v>
                </c:pt>
                <c:pt idx="5">
                  <c:v>0.76889166666666686</c:v>
                </c:pt>
                <c:pt idx="6">
                  <c:v>0.75556666666666694</c:v>
                </c:pt>
                <c:pt idx="7">
                  <c:v>0.75556666666666694</c:v>
                </c:pt>
                <c:pt idx="8">
                  <c:v>0.75556666666666694</c:v>
                </c:pt>
                <c:pt idx="9">
                  <c:v>0.75556666666666694</c:v>
                </c:pt>
                <c:pt idx="10">
                  <c:v>0.75556666666666694</c:v>
                </c:pt>
                <c:pt idx="11">
                  <c:v>0.76889166666666675</c:v>
                </c:pt>
                <c:pt idx="12">
                  <c:v>0.66457499999999969</c:v>
                </c:pt>
                <c:pt idx="13">
                  <c:v>0.51459999999999995</c:v>
                </c:pt>
                <c:pt idx="14">
                  <c:v>0.76894999999999991</c:v>
                </c:pt>
                <c:pt idx="15">
                  <c:v>0.69908333333333328</c:v>
                </c:pt>
                <c:pt idx="16">
                  <c:v>0.76611666666666656</c:v>
                </c:pt>
                <c:pt idx="17">
                  <c:v>0.22039999999999982</c:v>
                </c:pt>
                <c:pt idx="18">
                  <c:v>0.5587749999999998</c:v>
                </c:pt>
                <c:pt idx="19">
                  <c:v>0</c:v>
                </c:pt>
                <c:pt idx="20">
                  <c:v>0.75939999999999996</c:v>
                </c:pt>
                <c:pt idx="21">
                  <c:v>0.55580833333333357</c:v>
                </c:pt>
                <c:pt idx="22">
                  <c:v>0.5619333333333334</c:v>
                </c:pt>
                <c:pt idx="23">
                  <c:v>0.62110000000000021</c:v>
                </c:pt>
                <c:pt idx="24">
                  <c:v>0.62407500000000016</c:v>
                </c:pt>
                <c:pt idx="25">
                  <c:v>0.66988333333333361</c:v>
                </c:pt>
                <c:pt idx="26">
                  <c:v>0.51419000000000015</c:v>
                </c:pt>
                <c:pt idx="27">
                  <c:v>0.40569166666666695</c:v>
                </c:pt>
                <c:pt idx="28">
                  <c:v>0.49598333333333317</c:v>
                </c:pt>
                <c:pt idx="29">
                  <c:v>0.36999166666666672</c:v>
                </c:pt>
                <c:pt idx="30">
                  <c:v>0.51102727272727266</c:v>
                </c:pt>
                <c:pt idx="31">
                  <c:v>0.37883000000000017</c:v>
                </c:pt>
                <c:pt idx="32">
                  <c:v>0.55414999999999992</c:v>
                </c:pt>
                <c:pt idx="33">
                  <c:v>0.33004545454545453</c:v>
                </c:pt>
                <c:pt idx="34">
                  <c:v>0.4719166666666666</c:v>
                </c:pt>
                <c:pt idx="35">
                  <c:v>0.50934999999999997</c:v>
                </c:pt>
                <c:pt idx="36">
                  <c:v>0.3639083333333335</c:v>
                </c:pt>
                <c:pt idx="37">
                  <c:v>0.3782833333333333</c:v>
                </c:pt>
                <c:pt idx="38">
                  <c:v>0.38675000000000009</c:v>
                </c:pt>
                <c:pt idx="39">
                  <c:v>0.52542500000000003</c:v>
                </c:pt>
                <c:pt idx="40">
                  <c:v>0.43229166666666663</c:v>
                </c:pt>
                <c:pt idx="41">
                  <c:v>0.55940000000000012</c:v>
                </c:pt>
                <c:pt idx="42">
                  <c:v>0.46054166666666668</c:v>
                </c:pt>
                <c:pt idx="43">
                  <c:v>0.43580000000000013</c:v>
                </c:pt>
                <c:pt idx="44">
                  <c:v>0.37406666666666666</c:v>
                </c:pt>
                <c:pt idx="45">
                  <c:v>0.37406666666666666</c:v>
                </c:pt>
                <c:pt idx="46">
                  <c:v>0.51933333333333342</c:v>
                </c:pt>
                <c:pt idx="47">
                  <c:v>0.41783333333333322</c:v>
                </c:pt>
                <c:pt idx="48">
                  <c:v>0.40878333333333344</c:v>
                </c:pt>
                <c:pt idx="49">
                  <c:v>0.32981666666666681</c:v>
                </c:pt>
                <c:pt idx="50">
                  <c:v>0.20983333333333343</c:v>
                </c:pt>
                <c:pt idx="51">
                  <c:v>0.44869999999999999</c:v>
                </c:pt>
                <c:pt idx="52">
                  <c:v>0.31067499999999998</c:v>
                </c:pt>
                <c:pt idx="53">
                  <c:v>0.43712499999999999</c:v>
                </c:pt>
                <c:pt idx="54">
                  <c:v>0.33558333333333329</c:v>
                </c:pt>
                <c:pt idx="55">
                  <c:v>0.42553333333333326</c:v>
                </c:pt>
                <c:pt idx="56">
                  <c:v>0.37416666666666654</c:v>
                </c:pt>
                <c:pt idx="57">
                  <c:v>0.32749166666666657</c:v>
                </c:pt>
                <c:pt idx="58">
                  <c:v>0.45620833333333344</c:v>
                </c:pt>
                <c:pt idx="59">
                  <c:v>0.36002499999999987</c:v>
                </c:pt>
                <c:pt idx="60">
                  <c:v>0.31991666666666679</c:v>
                </c:pt>
                <c:pt idx="61">
                  <c:v>0</c:v>
                </c:pt>
                <c:pt idx="62">
                  <c:v>0.45933333333333348</c:v>
                </c:pt>
                <c:pt idx="63">
                  <c:v>0.36206666666666687</c:v>
                </c:pt>
                <c:pt idx="64">
                  <c:v>0.41920000000000013</c:v>
                </c:pt>
                <c:pt idx="65">
                  <c:v>0.37895000000000006</c:v>
                </c:pt>
                <c:pt idx="66">
                  <c:v>0.22308181818181816</c:v>
                </c:pt>
                <c:pt idx="67">
                  <c:v>0.41469999999999996</c:v>
                </c:pt>
                <c:pt idx="68">
                  <c:v>0.29110833333333336</c:v>
                </c:pt>
                <c:pt idx="69">
                  <c:v>0.36739999999999978</c:v>
                </c:pt>
                <c:pt idx="70">
                  <c:v>0.26544999999999991</c:v>
                </c:pt>
                <c:pt idx="71">
                  <c:v>0.35146666666666682</c:v>
                </c:pt>
                <c:pt idx="72">
                  <c:v>0.35146666666666682</c:v>
                </c:pt>
                <c:pt idx="73">
                  <c:v>0.35760833333333342</c:v>
                </c:pt>
                <c:pt idx="74">
                  <c:v>0.22779999999999989</c:v>
                </c:pt>
                <c:pt idx="75">
                  <c:v>0.39096666666666657</c:v>
                </c:pt>
                <c:pt idx="76">
                  <c:v>0.22566666666666663</c:v>
                </c:pt>
                <c:pt idx="77">
                  <c:v>0.3384666666666668</c:v>
                </c:pt>
                <c:pt idx="78">
                  <c:v>0.3124083333333334</c:v>
                </c:pt>
                <c:pt idx="79">
                  <c:v>0.32370833333333338</c:v>
                </c:pt>
                <c:pt idx="80">
                  <c:v>0.31487500000000013</c:v>
                </c:pt>
                <c:pt idx="81">
                  <c:v>0.27316666666666661</c:v>
                </c:pt>
                <c:pt idx="82">
                  <c:v>0.28255833333333341</c:v>
                </c:pt>
                <c:pt idx="83">
                  <c:v>0.34986666666666655</c:v>
                </c:pt>
                <c:pt idx="84">
                  <c:v>0.34966666666666663</c:v>
                </c:pt>
                <c:pt idx="85">
                  <c:v>0.34966666666666663</c:v>
                </c:pt>
                <c:pt idx="86">
                  <c:v>0.34966666666666663</c:v>
                </c:pt>
                <c:pt idx="87">
                  <c:v>0.34966666666666663</c:v>
                </c:pt>
                <c:pt idx="88">
                  <c:v>0.34966666666666663</c:v>
                </c:pt>
                <c:pt idx="89">
                  <c:v>0.34736666666666649</c:v>
                </c:pt>
                <c:pt idx="90">
                  <c:v>0.325125</c:v>
                </c:pt>
                <c:pt idx="91">
                  <c:v>0.3837666666666667</c:v>
                </c:pt>
                <c:pt idx="92">
                  <c:v>0.30336666666666667</c:v>
                </c:pt>
                <c:pt idx="93">
                  <c:v>0.34016666666666662</c:v>
                </c:pt>
                <c:pt idx="94">
                  <c:v>0.27640833333333342</c:v>
                </c:pt>
                <c:pt idx="95">
                  <c:v>0.27640833333333342</c:v>
                </c:pt>
                <c:pt idx="96">
                  <c:v>0.27640833333333342</c:v>
                </c:pt>
                <c:pt idx="97">
                  <c:v>0.2977749999999999</c:v>
                </c:pt>
                <c:pt idx="98">
                  <c:v>0.29777499999999985</c:v>
                </c:pt>
                <c:pt idx="99">
                  <c:v>0.29777499999999985</c:v>
                </c:pt>
                <c:pt idx="100">
                  <c:v>0.32846666666666668</c:v>
                </c:pt>
                <c:pt idx="101">
                  <c:v>0.35627500000000001</c:v>
                </c:pt>
                <c:pt idx="102">
                  <c:v>0.35760833333333342</c:v>
                </c:pt>
                <c:pt idx="103">
                  <c:v>0.33560833333333329</c:v>
                </c:pt>
                <c:pt idx="104">
                  <c:v>0.31000833333333339</c:v>
                </c:pt>
                <c:pt idx="105">
                  <c:v>0.27706666666666685</c:v>
                </c:pt>
                <c:pt idx="106">
                  <c:v>0.30850833333333338</c:v>
                </c:pt>
                <c:pt idx="107">
                  <c:v>0.32676666666666665</c:v>
                </c:pt>
                <c:pt idx="108">
                  <c:v>0.26786666666666675</c:v>
                </c:pt>
                <c:pt idx="109">
                  <c:v>0.33110833333333334</c:v>
                </c:pt>
                <c:pt idx="110">
                  <c:v>0.34290833333333337</c:v>
                </c:pt>
                <c:pt idx="111">
                  <c:v>0.28590833333333343</c:v>
                </c:pt>
                <c:pt idx="112">
                  <c:v>0.24855833333333338</c:v>
                </c:pt>
                <c:pt idx="113">
                  <c:v>0.2718583333333332</c:v>
                </c:pt>
                <c:pt idx="114">
                  <c:v>0.34510833333333335</c:v>
                </c:pt>
                <c:pt idx="115">
                  <c:v>0.31496666666666673</c:v>
                </c:pt>
                <c:pt idx="116">
                  <c:v>0.30440833333333339</c:v>
                </c:pt>
                <c:pt idx="117">
                  <c:v>0.32520833333333321</c:v>
                </c:pt>
                <c:pt idx="118">
                  <c:v>0.27070833333333327</c:v>
                </c:pt>
                <c:pt idx="119">
                  <c:v>0.27070833333333327</c:v>
                </c:pt>
                <c:pt idx="120">
                  <c:v>0.29700833333333321</c:v>
                </c:pt>
                <c:pt idx="121">
                  <c:v>0.29700833333333321</c:v>
                </c:pt>
                <c:pt idx="122">
                  <c:v>0.31686666666666663</c:v>
                </c:pt>
                <c:pt idx="123">
                  <c:v>0.31686666666666663</c:v>
                </c:pt>
                <c:pt idx="124">
                  <c:v>0.2973083333333334</c:v>
                </c:pt>
                <c:pt idx="125">
                  <c:v>0.35906666666666676</c:v>
                </c:pt>
                <c:pt idx="126">
                  <c:v>0.35640833333333322</c:v>
                </c:pt>
                <c:pt idx="127">
                  <c:v>0.31770833333333337</c:v>
                </c:pt>
                <c:pt idx="128">
                  <c:v>0.32996666666666663</c:v>
                </c:pt>
                <c:pt idx="129">
                  <c:v>0.29900833333333354</c:v>
                </c:pt>
                <c:pt idx="130">
                  <c:v>0.3422666666666665</c:v>
                </c:pt>
                <c:pt idx="131">
                  <c:v>0.2801083333333334</c:v>
                </c:pt>
                <c:pt idx="132">
                  <c:v>0.2801083333333334</c:v>
                </c:pt>
                <c:pt idx="133">
                  <c:v>0.26315000000000011</c:v>
                </c:pt>
                <c:pt idx="134">
                  <c:v>0.26300833333333345</c:v>
                </c:pt>
                <c:pt idx="135">
                  <c:v>0.26198333333333335</c:v>
                </c:pt>
                <c:pt idx="136">
                  <c:v>0.2615083333333334</c:v>
                </c:pt>
                <c:pt idx="137">
                  <c:v>0.30535833333333329</c:v>
                </c:pt>
                <c:pt idx="138">
                  <c:v>0.2993083333333334</c:v>
                </c:pt>
                <c:pt idx="139">
                  <c:v>0</c:v>
                </c:pt>
                <c:pt idx="140">
                  <c:v>0.31009166666666677</c:v>
                </c:pt>
                <c:pt idx="141">
                  <c:v>0.28289999999999993</c:v>
                </c:pt>
                <c:pt idx="142">
                  <c:v>0.28338333333333332</c:v>
                </c:pt>
                <c:pt idx="143">
                  <c:v>0.11570000000000003</c:v>
                </c:pt>
                <c:pt idx="144">
                  <c:v>0.15865000000000001</c:v>
                </c:pt>
                <c:pt idx="145">
                  <c:v>0.21988333333333329</c:v>
                </c:pt>
                <c:pt idx="146">
                  <c:v>0.19575000000000015</c:v>
                </c:pt>
                <c:pt idx="147">
                  <c:v>0.10617499999999996</c:v>
                </c:pt>
                <c:pt idx="148">
                  <c:v>0.22533333333333339</c:v>
                </c:pt>
                <c:pt idx="149">
                  <c:v>0.21940000000000009</c:v>
                </c:pt>
                <c:pt idx="150">
                  <c:v>9.9999999999988987E-5</c:v>
                </c:pt>
                <c:pt idx="151">
                  <c:v>0.17605000000000004</c:v>
                </c:pt>
                <c:pt idx="152">
                  <c:v>0.28306666666666686</c:v>
                </c:pt>
                <c:pt idx="153">
                  <c:v>0.13192500000000001</c:v>
                </c:pt>
                <c:pt idx="154">
                  <c:v>0.15425</c:v>
                </c:pt>
                <c:pt idx="155">
                  <c:v>0.33290833333333347</c:v>
                </c:pt>
                <c:pt idx="156">
                  <c:v>0.33290833333333347</c:v>
                </c:pt>
                <c:pt idx="157">
                  <c:v>7.9741666666666655E-2</c:v>
                </c:pt>
                <c:pt idx="158">
                  <c:v>0.22387499999999991</c:v>
                </c:pt>
                <c:pt idx="159">
                  <c:v>0.22387499999999994</c:v>
                </c:pt>
                <c:pt idx="160">
                  <c:v>0.22387499999999991</c:v>
                </c:pt>
                <c:pt idx="161">
                  <c:v>0.11798333333333336</c:v>
                </c:pt>
                <c:pt idx="162">
                  <c:v>0.12903333333333322</c:v>
                </c:pt>
                <c:pt idx="163">
                  <c:v>0.15032499999999988</c:v>
                </c:pt>
                <c:pt idx="164">
                  <c:v>1.4899999999999969E-2</c:v>
                </c:pt>
                <c:pt idx="165">
                  <c:v>1.4899999999999969E-2</c:v>
                </c:pt>
                <c:pt idx="166">
                  <c:v>2.2849999999999981E-2</c:v>
                </c:pt>
                <c:pt idx="167">
                  <c:v>2.2849999999999981E-2</c:v>
                </c:pt>
                <c:pt idx="168">
                  <c:v>2.2849999999999981E-2</c:v>
                </c:pt>
                <c:pt idx="169">
                  <c:v>2.2849999999999981E-2</c:v>
                </c:pt>
                <c:pt idx="170">
                  <c:v>2.2849999999999981E-2</c:v>
                </c:pt>
                <c:pt idx="171">
                  <c:v>2.2849999999999981E-2</c:v>
                </c:pt>
                <c:pt idx="172">
                  <c:v>2.2849999999999981E-2</c:v>
                </c:pt>
                <c:pt idx="173">
                  <c:v>2.2849999999999981E-2</c:v>
                </c:pt>
                <c:pt idx="174">
                  <c:v>0</c:v>
                </c:pt>
                <c:pt idx="175">
                  <c:v>0</c:v>
                </c:pt>
                <c:pt idx="176">
                  <c:v>8.3333333333324155E-6</c:v>
                </c:pt>
                <c:pt idx="177">
                  <c:v>0</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0.34790000000000004</c:v>
                </c:pt>
                <c:pt idx="3">
                  <c:v>0.34482758620689657</c:v>
                </c:pt>
                <c:pt idx="4">
                  <c:v>1.0014000000000001</c:v>
                </c:pt>
                <c:pt idx="5">
                  <c:v>0.59725833333333334</c:v>
                </c:pt>
                <c:pt idx="6">
                  <c:v>0.45763333333333339</c:v>
                </c:pt>
                <c:pt idx="7">
                  <c:v>0.45763333333333339</c:v>
                </c:pt>
                <c:pt idx="8">
                  <c:v>0.45763333333333339</c:v>
                </c:pt>
                <c:pt idx="9">
                  <c:v>0.45763333333333339</c:v>
                </c:pt>
                <c:pt idx="10">
                  <c:v>0.45763333333333339</c:v>
                </c:pt>
                <c:pt idx="11">
                  <c:v>0.38110833333333338</c:v>
                </c:pt>
                <c:pt idx="12">
                  <c:v>0.43542500000000012</c:v>
                </c:pt>
                <c:pt idx="13">
                  <c:v>0.50740000000000007</c:v>
                </c:pt>
                <c:pt idx="14">
                  <c:v>0.23105000000000009</c:v>
                </c:pt>
                <c:pt idx="15">
                  <c:v>0.21758333333333335</c:v>
                </c:pt>
                <c:pt idx="16">
                  <c:v>0.27892500000000003</c:v>
                </c:pt>
                <c:pt idx="17">
                  <c:v>0.72960000000000003</c:v>
                </c:pt>
                <c:pt idx="18">
                  <c:v>0.39122499999999999</c:v>
                </c:pt>
                <c:pt idx="19">
                  <c:v>0</c:v>
                </c:pt>
                <c:pt idx="20">
                  <c:v>0.19059999999999988</c:v>
                </c:pt>
                <c:pt idx="21">
                  <c:v>0.25329166666666669</c:v>
                </c:pt>
                <c:pt idx="22">
                  <c:v>0.3580666666666667</c:v>
                </c:pt>
                <c:pt idx="23">
                  <c:v>0.29824166666666674</c:v>
                </c:pt>
                <c:pt idx="24">
                  <c:v>0.27592500000000003</c:v>
                </c:pt>
                <c:pt idx="25">
                  <c:v>0.23011666666666666</c:v>
                </c:pt>
                <c:pt idx="26">
                  <c:v>0.38581000000000004</c:v>
                </c:pt>
                <c:pt idx="27">
                  <c:v>0.49430833333333329</c:v>
                </c:pt>
                <c:pt idx="28">
                  <c:v>0.35401666666666659</c:v>
                </c:pt>
                <c:pt idx="29">
                  <c:v>0.4000083333333333</c:v>
                </c:pt>
                <c:pt idx="30">
                  <c:v>0.30387272727272713</c:v>
                </c:pt>
                <c:pt idx="31">
                  <c:v>0.44131999999999999</c:v>
                </c:pt>
                <c:pt idx="32">
                  <c:v>0.32130000000000003</c:v>
                </c:pt>
                <c:pt idx="33">
                  <c:v>0.4699545454545454</c:v>
                </c:pt>
                <c:pt idx="34">
                  <c:v>0.32808333333333334</c:v>
                </c:pt>
                <c:pt idx="35">
                  <c:v>0.31911666666666666</c:v>
                </c:pt>
                <c:pt idx="36">
                  <c:v>0.33329166666666665</c:v>
                </c:pt>
                <c:pt idx="37">
                  <c:v>0.4000083333333333</c:v>
                </c:pt>
                <c:pt idx="38">
                  <c:v>0.42158333333333337</c:v>
                </c:pt>
                <c:pt idx="39">
                  <c:v>0.26255833333333334</c:v>
                </c:pt>
                <c:pt idx="40">
                  <c:v>0.31770833333333337</c:v>
                </c:pt>
                <c:pt idx="41">
                  <c:v>0.19059999999999991</c:v>
                </c:pt>
                <c:pt idx="42">
                  <c:v>0.2723166666666666</c:v>
                </c:pt>
                <c:pt idx="43">
                  <c:v>0.31499166666666661</c:v>
                </c:pt>
                <c:pt idx="44">
                  <c:v>0.24373333333333336</c:v>
                </c:pt>
                <c:pt idx="45">
                  <c:v>0.24373333333333336</c:v>
                </c:pt>
                <c:pt idx="46">
                  <c:v>0.19066666666666654</c:v>
                </c:pt>
                <c:pt idx="47">
                  <c:v>0.35800000000000004</c:v>
                </c:pt>
                <c:pt idx="48">
                  <c:v>0.29121666666666662</c:v>
                </c:pt>
                <c:pt idx="49">
                  <c:v>0.37018333333333325</c:v>
                </c:pt>
                <c:pt idx="50">
                  <c:v>0.49016666666666664</c:v>
                </c:pt>
                <c:pt idx="51">
                  <c:v>0.22808333333333339</c:v>
                </c:pt>
                <c:pt idx="52">
                  <c:v>0.34660833333333324</c:v>
                </c:pt>
                <c:pt idx="53">
                  <c:v>0.34454166666666675</c:v>
                </c:pt>
                <c:pt idx="54">
                  <c:v>0.31299166666666672</c:v>
                </c:pt>
                <c:pt idx="55">
                  <c:v>0.25113333333333338</c:v>
                </c:pt>
                <c:pt idx="56">
                  <c:v>0.24373333333333336</c:v>
                </c:pt>
                <c:pt idx="57">
                  <c:v>0.32873333333333338</c:v>
                </c:pt>
                <c:pt idx="58">
                  <c:v>0.20890833333333328</c:v>
                </c:pt>
                <c:pt idx="59">
                  <c:v>0.36745833333333339</c:v>
                </c:pt>
                <c:pt idx="60">
                  <c:v>0.33008333333333334</c:v>
                </c:pt>
                <c:pt idx="61">
                  <c:v>0</c:v>
                </c:pt>
                <c:pt idx="62">
                  <c:v>0.19066666666666668</c:v>
                </c:pt>
                <c:pt idx="63">
                  <c:v>0.28793333333333326</c:v>
                </c:pt>
                <c:pt idx="64">
                  <c:v>0.23080000000000001</c:v>
                </c:pt>
                <c:pt idx="65">
                  <c:v>0.26688333333333331</c:v>
                </c:pt>
                <c:pt idx="66">
                  <c:v>0.40191818181818184</c:v>
                </c:pt>
                <c:pt idx="67">
                  <c:v>0.20545454545454545</c:v>
                </c:pt>
                <c:pt idx="68">
                  <c:v>0.25916666666666671</c:v>
                </c:pt>
                <c:pt idx="69">
                  <c:v>0.31531666666666675</c:v>
                </c:pt>
                <c:pt idx="70">
                  <c:v>0.33705000000000002</c:v>
                </c:pt>
                <c:pt idx="71">
                  <c:v>0.24253333333333327</c:v>
                </c:pt>
                <c:pt idx="72">
                  <c:v>0.24253333333333327</c:v>
                </c:pt>
                <c:pt idx="73">
                  <c:v>0.2428916666666667</c:v>
                </c:pt>
                <c:pt idx="74">
                  <c:v>0.33886666666666665</c:v>
                </c:pt>
                <c:pt idx="75">
                  <c:v>0.20903333333333332</c:v>
                </c:pt>
                <c:pt idx="76">
                  <c:v>0.37033333333333335</c:v>
                </c:pt>
                <c:pt idx="77">
                  <c:v>0.24183333333333334</c:v>
                </c:pt>
                <c:pt idx="78">
                  <c:v>0.24049166666666663</c:v>
                </c:pt>
                <c:pt idx="79">
                  <c:v>0.24109166666666659</c:v>
                </c:pt>
                <c:pt idx="80">
                  <c:v>0.76185000000000003</c:v>
                </c:pt>
                <c:pt idx="81">
                  <c:v>0.27358333333333335</c:v>
                </c:pt>
                <c:pt idx="82">
                  <c:v>0.29244166666666666</c:v>
                </c:pt>
                <c:pt idx="83">
                  <c:v>0.24243333333333339</c:v>
                </c:pt>
                <c:pt idx="84">
                  <c:v>0.26658333333333334</c:v>
                </c:pt>
                <c:pt idx="85">
                  <c:v>0.26658333333333334</c:v>
                </c:pt>
                <c:pt idx="86">
                  <c:v>0.26658333333333334</c:v>
                </c:pt>
                <c:pt idx="87">
                  <c:v>0.26658333333333334</c:v>
                </c:pt>
                <c:pt idx="88">
                  <c:v>0.26658333333333334</c:v>
                </c:pt>
                <c:pt idx="89">
                  <c:v>0.24478333333333332</c:v>
                </c:pt>
                <c:pt idx="90">
                  <c:v>0.30931666666666668</c:v>
                </c:pt>
                <c:pt idx="91">
                  <c:v>0.24423333333333333</c:v>
                </c:pt>
                <c:pt idx="92">
                  <c:v>0.24003333333333332</c:v>
                </c:pt>
                <c:pt idx="93">
                  <c:v>0.24193333333333325</c:v>
                </c:pt>
                <c:pt idx="94">
                  <c:v>0.26504166666666668</c:v>
                </c:pt>
                <c:pt idx="95">
                  <c:v>0.26504166666666668</c:v>
                </c:pt>
                <c:pt idx="96">
                  <c:v>0.26504166666666668</c:v>
                </c:pt>
                <c:pt idx="97">
                  <c:v>0.30890833333333334</c:v>
                </c:pt>
                <c:pt idx="98">
                  <c:v>0.30785000000000001</c:v>
                </c:pt>
                <c:pt idx="99">
                  <c:v>0.3078583333333334</c:v>
                </c:pt>
                <c:pt idx="100">
                  <c:v>0.24133333333333332</c:v>
                </c:pt>
                <c:pt idx="101">
                  <c:v>0.20705833333333334</c:v>
                </c:pt>
                <c:pt idx="102">
                  <c:v>0.2428916666666667</c:v>
                </c:pt>
                <c:pt idx="103">
                  <c:v>0.24169166666666678</c:v>
                </c:pt>
                <c:pt idx="104">
                  <c:v>0.26539166666666664</c:v>
                </c:pt>
                <c:pt idx="105">
                  <c:v>0.25608333333333327</c:v>
                </c:pt>
                <c:pt idx="106">
                  <c:v>0.24029166666666657</c:v>
                </c:pt>
                <c:pt idx="107">
                  <c:v>0.24123333333333322</c:v>
                </c:pt>
                <c:pt idx="108">
                  <c:v>0.27513333333333329</c:v>
                </c:pt>
                <c:pt idx="109">
                  <c:v>0.24149166666666658</c:v>
                </c:pt>
                <c:pt idx="110">
                  <c:v>0.24209166666666659</c:v>
                </c:pt>
                <c:pt idx="111">
                  <c:v>0.23909166666666667</c:v>
                </c:pt>
                <c:pt idx="112">
                  <c:v>0.30144166666666655</c:v>
                </c:pt>
                <c:pt idx="113">
                  <c:v>0.27814166666666673</c:v>
                </c:pt>
                <c:pt idx="114">
                  <c:v>0.24219166666666669</c:v>
                </c:pt>
                <c:pt idx="115">
                  <c:v>0.24063333333333328</c:v>
                </c:pt>
                <c:pt idx="116">
                  <c:v>0.24009166666666668</c:v>
                </c:pt>
                <c:pt idx="117">
                  <c:v>0.24119166666666667</c:v>
                </c:pt>
                <c:pt idx="118">
                  <c:v>0.25339166666666663</c:v>
                </c:pt>
                <c:pt idx="119">
                  <c:v>0.25339166666666663</c:v>
                </c:pt>
                <c:pt idx="120">
                  <c:v>0.23969166666666661</c:v>
                </c:pt>
                <c:pt idx="121">
                  <c:v>0.23969166666666661</c:v>
                </c:pt>
                <c:pt idx="122">
                  <c:v>0.24073333333333335</c:v>
                </c:pt>
                <c:pt idx="123">
                  <c:v>0.24073333333333335</c:v>
                </c:pt>
                <c:pt idx="124">
                  <c:v>0.24929166666666672</c:v>
                </c:pt>
                <c:pt idx="125">
                  <c:v>0.24293333333333331</c:v>
                </c:pt>
                <c:pt idx="126">
                  <c:v>0.2427916666666666</c:v>
                </c:pt>
                <c:pt idx="127">
                  <c:v>0.24079166666666671</c:v>
                </c:pt>
                <c:pt idx="128">
                  <c:v>0.24143333333333331</c:v>
                </c:pt>
                <c:pt idx="129">
                  <c:v>0.23979166666666654</c:v>
                </c:pt>
                <c:pt idx="130">
                  <c:v>0.24203333333333341</c:v>
                </c:pt>
                <c:pt idx="131">
                  <c:v>0.24769166666666664</c:v>
                </c:pt>
                <c:pt idx="132">
                  <c:v>0.24769166666666664</c:v>
                </c:pt>
                <c:pt idx="133">
                  <c:v>0.26685000000000003</c:v>
                </c:pt>
                <c:pt idx="134">
                  <c:v>0.27349166666666663</c:v>
                </c:pt>
                <c:pt idx="135">
                  <c:v>0.25801666666666656</c:v>
                </c:pt>
                <c:pt idx="136">
                  <c:v>0.26569166666666671</c:v>
                </c:pt>
                <c:pt idx="137">
                  <c:v>0.22995833333333335</c:v>
                </c:pt>
                <c:pt idx="138">
                  <c:v>0.23979166666666674</c:v>
                </c:pt>
                <c:pt idx="139">
                  <c:v>0.20413333333333328</c:v>
                </c:pt>
                <c:pt idx="140">
                  <c:v>0.19678333333333334</c:v>
                </c:pt>
                <c:pt idx="141">
                  <c:v>0.21710000000000004</c:v>
                </c:pt>
                <c:pt idx="142">
                  <c:v>0.19426666666666667</c:v>
                </c:pt>
                <c:pt idx="143">
                  <c:v>0.3584</c:v>
                </c:pt>
                <c:pt idx="144">
                  <c:v>0.29610833333333331</c:v>
                </c:pt>
                <c:pt idx="145">
                  <c:v>0.2348666666666667</c:v>
                </c:pt>
                <c:pt idx="146">
                  <c:v>0.24891666666666667</c:v>
                </c:pt>
                <c:pt idx="147">
                  <c:v>0.33477499999999999</c:v>
                </c:pt>
                <c:pt idx="148">
                  <c:v>0.19309166666666666</c:v>
                </c:pt>
                <c:pt idx="149">
                  <c:v>0.19059999999999999</c:v>
                </c:pt>
                <c:pt idx="150">
                  <c:v>0.4099000000000001</c:v>
                </c:pt>
                <c:pt idx="151">
                  <c:v>0.21888333333333332</c:v>
                </c:pt>
                <c:pt idx="152">
                  <c:v>0.19053333333333333</c:v>
                </c:pt>
                <c:pt idx="153">
                  <c:v>0.29023333333333334</c:v>
                </c:pt>
                <c:pt idx="154">
                  <c:v>0.2690833333333334</c:v>
                </c:pt>
                <c:pt idx="155">
                  <c:v>0.24159166666666665</c:v>
                </c:pt>
                <c:pt idx="156">
                  <c:v>0.24159166666666665</c:v>
                </c:pt>
                <c:pt idx="157">
                  <c:v>0.28329166666666666</c:v>
                </c:pt>
                <c:pt idx="158">
                  <c:v>0.19059166666666669</c:v>
                </c:pt>
                <c:pt idx="159">
                  <c:v>0.19056666666666666</c:v>
                </c:pt>
                <c:pt idx="160">
                  <c:v>0.19057500000000002</c:v>
                </c:pt>
                <c:pt idx="161">
                  <c:v>0.22893333333333335</c:v>
                </c:pt>
                <c:pt idx="162">
                  <c:v>0.28095833333333337</c:v>
                </c:pt>
                <c:pt idx="163">
                  <c:v>0.24417500000000003</c:v>
                </c:pt>
                <c:pt idx="164">
                  <c:v>0.25449166666666673</c:v>
                </c:pt>
                <c:pt idx="165">
                  <c:v>0.25449166666666673</c:v>
                </c:pt>
                <c:pt idx="166">
                  <c:v>0.26002500000000006</c:v>
                </c:pt>
                <c:pt idx="167">
                  <c:v>0.26002500000000006</c:v>
                </c:pt>
                <c:pt idx="168">
                  <c:v>0.26002500000000006</c:v>
                </c:pt>
                <c:pt idx="169">
                  <c:v>0.26002500000000006</c:v>
                </c:pt>
                <c:pt idx="170">
                  <c:v>0.26002500000000006</c:v>
                </c:pt>
                <c:pt idx="171">
                  <c:v>0.26002500000000006</c:v>
                </c:pt>
                <c:pt idx="172">
                  <c:v>0.26002500000000006</c:v>
                </c:pt>
                <c:pt idx="173">
                  <c:v>0.26002500000000006</c:v>
                </c:pt>
                <c:pt idx="174">
                  <c:v>0.25062499999999999</c:v>
                </c:pt>
                <c:pt idx="175">
                  <c:v>0.21675833333333336</c:v>
                </c:pt>
                <c:pt idx="176">
                  <c:v>0.22155833333333327</c:v>
                </c:pt>
                <c:pt idx="177">
                  <c:v>0.18954166666666664</c:v>
                </c:pt>
                <c:pt idx="178">
                  <c:v>0.17689166666666667</c:v>
                </c:pt>
                <c:pt idx="179">
                  <c:v>7.9999999999999988E-2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951020.97600000002</c:v>
                </c:pt>
                <c:pt idx="1">
                  <c:v>2723874.3820000002</c:v>
                </c:pt>
                <c:pt idx="2">
                  <c:v>683055.022</c:v>
                </c:pt>
                <c:pt idx="3">
                  <c:v>1629341.8939999999</c:v>
                </c:pt>
                <c:pt idx="4">
                  <c:v>151000.55499999999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'Generation by Fuel Type'!$D$13:$D$63</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'Generation by Fuel Type'!$F$13:$F$63</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'Generation by Fuel Type'!$H$13:$H$63</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'Generation by Fuel Type'!$J$13:$J$63</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'Generation by Fuel Type'!$L$13:$L$63</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10096633.906000001</c:v>
                </c:pt>
                <c:pt idx="1">
                  <c:v>26033949.374999996</c:v>
                </c:pt>
                <c:pt idx="2">
                  <c:v>10861078.272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7197629</c:v>
                </c:pt>
                <c:pt idx="1">
                  <c:v>3291586</c:v>
                </c:pt>
                <c:pt idx="2">
                  <c:v>3949937</c:v>
                </c:pt>
                <c:pt idx="3">
                  <c:v>2482639</c:v>
                </c:pt>
                <c:pt idx="4">
                  <c:v>166097</c:v>
                </c:pt>
                <c:pt idx="5">
                  <c:v>6856067</c:v>
                </c:pt>
                <c:pt idx="6">
                  <c:v>2417686</c:v>
                </c:pt>
                <c:pt idx="7">
                  <c:v>2368339</c:v>
                </c:pt>
                <c:pt idx="8">
                  <c:v>37106412</c:v>
                </c:pt>
                <c:pt idx="9">
                  <c:v>4224883</c:v>
                </c:pt>
                <c:pt idx="10">
                  <c:v>2576379</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0.33096665529818314</c:v>
                </c:pt>
                <c:pt idx="1">
                  <c:v>0.37198308927257162</c:v>
                </c:pt>
                <c:pt idx="2">
                  <c:v>0.8355685248889132</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0.44791358464656261</c:v>
                </c:pt>
                <c:pt idx="1">
                  <c:v>0.42465002099107069</c:v>
                </c:pt>
                <c:pt idx="2">
                  <c:v>0.1495007223162563</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0.22111976005525422</c:v>
                </c:pt>
                <c:pt idx="1">
                  <c:v>0.20336688973635766</c:v>
                </c:pt>
                <c:pt idx="2">
                  <c:v>1.4930752794830466E-2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'Generation by Fuel Type'!$L$4</c:f>
              <c:strCache>
                <c:ptCount val="1"/>
                <c:pt idx="0">
                  <c:v>Net Generation</c:v>
                </c:pt>
              </c:strCache>
            </c:strRef>
          </c:tx>
          <c:spPr>
            <a:solidFill>
              <a:schemeClr val="accent1"/>
            </a:solidFill>
          </c:spPr>
          <c:cat>
            <c:numRef>
              <c:f>'Generation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'Generation by Fuel Type'!$L$50:$L$63</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akenergyauthority.org/What-We-Do/Power-Cost-Equalization" TargetMode="External"/><Relationship Id="rId1" Type="http://schemas.openxmlformats.org/officeDocument/2006/relationships/hyperlink" Target="https://www.eia.gov/totalenergy/data/monthly/change/"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epa.gov/system/files/documents/2023-03/ghg-emission-factors-hub.xls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6.bin"/><Relationship Id="rId4" Type="http://schemas.openxmlformats.org/officeDocument/2006/relationships/hyperlink" Target="http://www.eia.gov/electricity/data/eia861/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topLeftCell="A22" workbookViewId="0">
      <selection activeCell="K23" sqref="K23"/>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89" t="s">
        <v>1349</v>
      </c>
      <c r="B1" s="389"/>
      <c r="C1" s="389"/>
      <c r="D1" s="195">
        <v>2019</v>
      </c>
      <c r="E1" s="327" t="s">
        <v>2188</v>
      </c>
      <c r="F1" s="328"/>
      <c r="G1" s="328"/>
      <c r="H1" s="328"/>
      <c r="I1" s="38"/>
      <c r="J1" s="38"/>
      <c r="K1" s="38"/>
      <c r="L1" s="38"/>
      <c r="M1" s="38"/>
      <c r="N1" s="38"/>
      <c r="O1" s="38"/>
      <c r="P1" s="38"/>
      <c r="Q1" s="38"/>
      <c r="R1" s="38"/>
      <c r="S1" s="38"/>
    </row>
    <row r="2" spans="1:19" ht="15.6" x14ac:dyDescent="0.3">
      <c r="A2" s="48" t="s">
        <v>497</v>
      </c>
      <c r="B2" s="134"/>
      <c r="C2" s="48"/>
      <c r="D2" s="48"/>
      <c r="E2" s="48"/>
      <c r="F2" s="48"/>
      <c r="G2" s="48"/>
      <c r="H2" s="48"/>
      <c r="I2" s="48"/>
      <c r="J2" s="48"/>
      <c r="K2" s="48"/>
      <c r="L2" s="48"/>
    </row>
    <row r="3" spans="1:19" ht="15.6" x14ac:dyDescent="0.3">
      <c r="B3" s="261"/>
      <c r="C3" s="48"/>
      <c r="D3" s="48"/>
      <c r="E3" s="48"/>
      <c r="F3" s="48"/>
      <c r="G3" s="48"/>
      <c r="H3" s="48"/>
      <c r="I3" s="48"/>
      <c r="J3" s="48"/>
      <c r="K3" s="48"/>
      <c r="L3" s="48"/>
    </row>
    <row r="4" spans="1:19" ht="15.6" x14ac:dyDescent="0.3">
      <c r="A4" s="48" t="s">
        <v>498</v>
      </c>
      <c r="B4" s="48"/>
      <c r="C4" s="48"/>
      <c r="D4" s="48"/>
      <c r="E4" s="48"/>
      <c r="F4" s="48"/>
      <c r="G4" s="48"/>
      <c r="H4" s="48"/>
      <c r="I4" s="48"/>
      <c r="J4" s="48"/>
      <c r="K4" s="48"/>
      <c r="L4" s="48"/>
    </row>
    <row r="5" spans="1:19" ht="15.6" x14ac:dyDescent="0.3">
      <c r="A5" s="48"/>
      <c r="B5" s="48" t="s">
        <v>1328</v>
      </c>
      <c r="C5" s="48"/>
      <c r="D5" s="48"/>
      <c r="E5" s="48"/>
      <c r="F5" s="48"/>
      <c r="G5" s="48"/>
      <c r="H5" s="48"/>
      <c r="I5" s="48"/>
      <c r="J5" s="48"/>
      <c r="K5" s="48"/>
      <c r="L5" s="48"/>
    </row>
    <row r="6" spans="1:19" ht="15.6" x14ac:dyDescent="0.3">
      <c r="A6" t="s">
        <v>2172</v>
      </c>
      <c r="C6" s="48"/>
      <c r="D6" s="48"/>
      <c r="E6" s="48"/>
      <c r="F6" s="48"/>
      <c r="G6" s="48"/>
      <c r="H6" s="48"/>
      <c r="I6" s="48"/>
      <c r="J6" s="48"/>
      <c r="K6" s="48"/>
      <c r="L6" s="48"/>
    </row>
    <row r="7" spans="1:19" ht="15.6" x14ac:dyDescent="0.3">
      <c r="B7" t="s">
        <v>2173</v>
      </c>
      <c r="C7" s="48"/>
      <c r="D7" s="48"/>
      <c r="E7" s="48"/>
      <c r="F7" s="48"/>
      <c r="G7" s="48"/>
      <c r="H7" s="48"/>
      <c r="I7" s="48"/>
      <c r="J7" s="48"/>
      <c r="K7" s="48"/>
      <c r="L7" s="48"/>
    </row>
    <row r="8" spans="1:19" ht="15.6" x14ac:dyDescent="0.3">
      <c r="A8" s="48" t="s">
        <v>499</v>
      </c>
      <c r="B8" s="48"/>
      <c r="C8" s="48"/>
      <c r="D8" s="48"/>
      <c r="E8" s="48"/>
      <c r="F8" s="48"/>
      <c r="H8" s="48"/>
      <c r="I8" s="48"/>
      <c r="J8" s="48"/>
      <c r="K8" s="48"/>
      <c r="L8" s="48"/>
    </row>
    <row r="9" spans="1:19" ht="15.6" x14ac:dyDescent="0.3">
      <c r="A9" s="48"/>
      <c r="B9" s="47" t="s">
        <v>2493</v>
      </c>
      <c r="C9" s="48"/>
      <c r="D9" s="48"/>
      <c r="E9" s="48"/>
      <c r="F9" s="48"/>
      <c r="G9" s="48"/>
      <c r="H9" s="48"/>
      <c r="I9" s="48"/>
      <c r="J9" s="48"/>
      <c r="K9" s="48"/>
      <c r="L9" s="48"/>
    </row>
    <row r="10" spans="1:19" s="1" customFormat="1" ht="15.6" x14ac:dyDescent="0.3">
      <c r="A10" s="39" t="s">
        <v>500</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506</v>
      </c>
      <c r="B12" s="48"/>
      <c r="C12" s="48"/>
      <c r="D12" s="48"/>
      <c r="E12" s="48"/>
      <c r="F12" s="48"/>
      <c r="G12" s="48"/>
      <c r="H12" s="48"/>
      <c r="I12" s="48"/>
      <c r="J12" s="48"/>
      <c r="K12" s="48"/>
      <c r="L12" s="47"/>
    </row>
    <row r="13" spans="1:19" ht="15.6" x14ac:dyDescent="0.3">
      <c r="A13" s="48" t="str">
        <f>CONCATENATE("Power Cost Equalization Program Data , Calendar Year ",D1)</f>
        <v>Power Cost Equalization Program Data , Calendar Year 2019</v>
      </c>
      <c r="B13" s="48"/>
      <c r="C13" s="48"/>
      <c r="D13" s="48"/>
      <c r="E13" s="48"/>
      <c r="F13" s="48"/>
      <c r="G13" s="48"/>
      <c r="H13" s="48"/>
      <c r="I13" s="48"/>
      <c r="J13" s="48"/>
      <c r="K13" s="48"/>
      <c r="L13" s="48"/>
    </row>
    <row r="14" spans="1:19" ht="15.6" x14ac:dyDescent="0.3">
      <c r="A14" s="76" t="s">
        <v>507</v>
      </c>
      <c r="B14" s="48"/>
      <c r="C14" s="48"/>
      <c r="D14" s="48"/>
      <c r="E14" s="48"/>
      <c r="F14" s="48"/>
      <c r="G14" s="48"/>
      <c r="H14" s="48"/>
      <c r="I14" s="48"/>
      <c r="J14" s="48"/>
      <c r="K14" s="48"/>
      <c r="L14" s="48"/>
    </row>
    <row r="15" spans="1:19" ht="15.6" x14ac:dyDescent="0.3">
      <c r="A15" s="46" t="s">
        <v>552</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501</v>
      </c>
      <c r="B17" s="48"/>
      <c r="C17" s="48"/>
      <c r="D17" s="48"/>
      <c r="E17" s="48"/>
      <c r="F17" s="48"/>
      <c r="G17" s="48"/>
      <c r="H17" s="48"/>
      <c r="I17" s="56"/>
      <c r="J17" s="48"/>
      <c r="K17" s="48"/>
      <c r="L17" s="48"/>
    </row>
    <row r="18" spans="1:20" ht="15.6" x14ac:dyDescent="0.3">
      <c r="A18" s="48" t="s">
        <v>502</v>
      </c>
      <c r="C18" s="48"/>
      <c r="D18" s="48"/>
      <c r="E18" s="48"/>
      <c r="F18" s="48"/>
      <c r="G18" s="48"/>
      <c r="H18" s="48"/>
      <c r="I18" s="48"/>
      <c r="J18" s="48"/>
      <c r="K18" s="48"/>
      <c r="L18" s="48"/>
    </row>
    <row r="19" spans="1:20" ht="15.6" x14ac:dyDescent="0.3">
      <c r="A19" s="76" t="s">
        <v>503</v>
      </c>
      <c r="C19" s="48"/>
      <c r="D19" s="48"/>
      <c r="E19" s="48"/>
      <c r="F19" s="48"/>
      <c r="G19" s="48"/>
      <c r="H19" s="48"/>
      <c r="I19" s="48"/>
      <c r="J19" s="48"/>
      <c r="K19" s="48"/>
      <c r="L19" s="48"/>
    </row>
    <row r="20" spans="1:20" ht="15.6" x14ac:dyDescent="0.3">
      <c r="A20" s="76" t="s">
        <v>504</v>
      </c>
      <c r="C20" s="48"/>
      <c r="D20" s="48"/>
      <c r="E20" s="48"/>
      <c r="F20" s="48"/>
      <c r="G20" s="48"/>
      <c r="H20" s="48"/>
      <c r="I20" s="48"/>
      <c r="J20" s="48"/>
      <c r="K20" s="48"/>
      <c r="L20" s="48"/>
    </row>
    <row r="21" spans="1:20" ht="15.6" x14ac:dyDescent="0.3">
      <c r="A21" s="76" t="s">
        <v>505</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2191</v>
      </c>
      <c r="B24" s="39"/>
      <c r="C24" s="39"/>
      <c r="D24" s="39"/>
      <c r="E24" s="327" t="s">
        <v>2188</v>
      </c>
      <c r="F24" s="328"/>
      <c r="G24" s="328"/>
      <c r="H24" s="328"/>
      <c r="I24" s="39"/>
      <c r="J24" s="39"/>
      <c r="K24" s="39"/>
      <c r="L24" s="39"/>
      <c r="M24" s="39"/>
      <c r="N24" s="39"/>
      <c r="O24" s="39"/>
      <c r="P24" s="39"/>
      <c r="Q24" s="39"/>
      <c r="R24" s="39"/>
      <c r="S24" s="39"/>
    </row>
    <row r="25" spans="1:20" ht="15.6" x14ac:dyDescent="0.3">
      <c r="A25" s="35"/>
      <c r="B25" s="35" t="s">
        <v>509</v>
      </c>
      <c r="C25" s="35"/>
      <c r="D25" s="35"/>
      <c r="E25" s="35"/>
      <c r="F25" s="35"/>
      <c r="G25" s="35"/>
      <c r="H25" s="35"/>
      <c r="I25" s="35"/>
      <c r="J25" s="35"/>
      <c r="K25" s="35"/>
      <c r="L25" s="79" t="s">
        <v>510</v>
      </c>
      <c r="M25" s="79"/>
      <c r="N25" s="79"/>
      <c r="O25" s="79"/>
      <c r="P25" s="79"/>
      <c r="Q25" s="79"/>
      <c r="R25" s="79"/>
      <c r="S25" s="79"/>
      <c r="T25" s="135"/>
    </row>
    <row r="26" spans="1:20" ht="15.6" x14ac:dyDescent="0.3">
      <c r="A26" s="35"/>
      <c r="B26" s="37" t="str">
        <f>'Table 1.a'!$A$2</f>
        <v>Table 1.a   Communities Participating in Power Cost Equalization Program, by AEA Energy Region, 2019</v>
      </c>
      <c r="C26" s="37"/>
      <c r="D26" s="35"/>
      <c r="E26" s="35"/>
      <c r="F26" s="35"/>
      <c r="G26" s="35"/>
      <c r="H26" s="35"/>
      <c r="I26" s="35"/>
      <c r="J26" s="35"/>
      <c r="K26" s="35"/>
      <c r="L26" s="80" t="str">
        <f>Figures!A2</f>
        <v>Figure A.  PCE Eligible Communities</v>
      </c>
      <c r="M26" s="79"/>
      <c r="N26" s="79"/>
      <c r="O26" s="79"/>
      <c r="P26" s="79"/>
      <c r="Q26" s="79"/>
      <c r="R26" s="79"/>
      <c r="S26" s="79"/>
      <c r="T26" s="135"/>
    </row>
    <row r="27" spans="1:20" ht="15.6" x14ac:dyDescent="0.3">
      <c r="A27" s="35"/>
      <c r="B27" s="37" t="str">
        <f>'Table 1.b'!$A$2</f>
        <v>Table 1.b   Distribution of Rates in PCE Communities ($/kWh), 2019</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5"/>
    </row>
    <row r="28" spans="1:20" ht="15.6" x14ac:dyDescent="0.3">
      <c r="A28" s="35"/>
      <c r="B28" s="37" t="str">
        <f>'Table 1.c'!$A$2</f>
        <v>Table 1.c   Average Consumption per Residential Customer per Month in PCE Communities, 2019</v>
      </c>
      <c r="C28" s="33"/>
      <c r="D28" s="35"/>
      <c r="E28" s="35"/>
      <c r="F28" s="35"/>
      <c r="G28" s="35"/>
      <c r="H28" s="35"/>
      <c r="I28" s="35"/>
      <c r="J28" s="35"/>
      <c r="K28" s="35"/>
      <c r="L28" s="80" t="str">
        <f>Figures!A72</f>
        <v>Figure C.  Installed Capacity by Prime Mover by Certified Utilities (MW), 2019</v>
      </c>
      <c r="M28" s="79"/>
      <c r="N28" s="79"/>
      <c r="O28" s="79"/>
      <c r="P28" s="79"/>
      <c r="Q28" s="79"/>
      <c r="R28" s="79"/>
      <c r="S28" s="79"/>
      <c r="T28" s="135"/>
    </row>
    <row r="29" spans="1:20" ht="15.6" x14ac:dyDescent="0.3">
      <c r="A29" s="35"/>
      <c r="B29" s="37" t="str">
        <f>'Table 1.d (2021)'!$A$2</f>
        <v>Table 1.d   Installed Capacity (MW) of Utilities &amp; Operators, by AEA Energy Region, 2021</v>
      </c>
      <c r="C29" s="33"/>
      <c r="D29" s="35"/>
      <c r="E29" s="35"/>
      <c r="F29" s="35"/>
      <c r="G29" s="35"/>
      <c r="H29" s="35"/>
      <c r="I29" s="35"/>
      <c r="J29" s="35"/>
      <c r="K29" s="35"/>
      <c r="L29" s="80" t="str">
        <f>Figures!A96</f>
        <v>Figure D.  Installed Capacity by Prime Mover by Certified Utilities (kW), 1962-2019</v>
      </c>
      <c r="M29" s="79"/>
      <c r="N29" s="79"/>
      <c r="O29" s="79"/>
      <c r="P29" s="79"/>
      <c r="Q29" s="79"/>
      <c r="R29" s="79"/>
      <c r="S29" s="79"/>
      <c r="T29" s="135"/>
    </row>
    <row r="30" spans="1:20" ht="15.6" x14ac:dyDescent="0.3">
      <c r="A30" s="35"/>
      <c r="B30" s="37" t="str">
        <f>'Table 1.e'!$A$2</f>
        <v>Table 1.e   Carbon Dioxide Emissions by Operators/Utilities (Metric Tons), by fuel type and AEA Energy Region, 2019</v>
      </c>
      <c r="C30" s="33"/>
      <c r="D30" s="35"/>
      <c r="E30" s="35"/>
      <c r="F30" s="35"/>
      <c r="G30" s="35"/>
      <c r="H30" s="35"/>
      <c r="I30" s="35"/>
      <c r="J30" s="35"/>
      <c r="K30" s="35"/>
      <c r="L30" s="80" t="str">
        <f>Figures!A117</f>
        <v>Figure E.  Generation by Fuel Type by Certified Utilities (MWh), 2019</v>
      </c>
      <c r="M30" s="79"/>
      <c r="N30" s="79"/>
      <c r="O30" s="79"/>
      <c r="P30" s="79"/>
      <c r="Q30" s="79"/>
      <c r="R30" s="79"/>
      <c r="S30" s="79"/>
      <c r="T30" s="135"/>
    </row>
    <row r="31" spans="1:20" ht="15.6" x14ac:dyDescent="0.3">
      <c r="A31" s="35"/>
      <c r="B31" s="37" t="str">
        <f>'Table 1.f'!$A$2</f>
        <v>Table 1.f   Generation by Fuel Type by Operators/Utilities (MWh), by AEA Energy Region, 2019</v>
      </c>
      <c r="C31" s="33"/>
      <c r="D31" s="35"/>
      <c r="E31" s="35"/>
      <c r="F31" s="35"/>
      <c r="G31" s="35"/>
      <c r="H31" s="35"/>
      <c r="I31" s="35"/>
      <c r="J31" s="35"/>
      <c r="K31" s="35"/>
      <c r="L31" s="80" t="str">
        <f>Figures!A138</f>
        <v>Figure F.  Generation by Fuel Type by Certified Utilities (GWh), 1971-2019</v>
      </c>
      <c r="M31" s="79"/>
      <c r="N31" s="79"/>
      <c r="O31" s="79"/>
      <c r="P31" s="79"/>
      <c r="Q31" s="79"/>
      <c r="R31" s="79"/>
      <c r="S31" s="79"/>
      <c r="T31" s="135"/>
    </row>
    <row r="32" spans="1:20" ht="15.6" x14ac:dyDescent="0.3">
      <c r="A32" s="35"/>
      <c r="B32" s="37" t="str">
        <f>'Table 1.g'!$A$2</f>
        <v>Table 1.g   Fuel Use for Power Generation by Operators/Utilities, by AEA Energy Region, 2019</v>
      </c>
      <c r="C32" s="33"/>
      <c r="D32" s="35"/>
      <c r="E32" s="35"/>
      <c r="F32" s="35"/>
      <c r="G32" s="35"/>
      <c r="H32" s="35"/>
      <c r="I32" s="35"/>
      <c r="J32" s="35"/>
      <c r="K32" s="35"/>
      <c r="L32" s="80" t="str">
        <f>Figures!A160</f>
        <v>Figure G.  Distribution of Fuel Used for Power Generation by Certified Utilities (MMBtu), 2019</v>
      </c>
      <c r="M32" s="79"/>
      <c r="N32" s="79"/>
      <c r="O32" s="79"/>
      <c r="P32" s="79"/>
      <c r="Q32" s="79"/>
      <c r="R32" s="79"/>
      <c r="S32" s="79"/>
      <c r="T32" s="135"/>
    </row>
    <row r="33" spans="1:20" ht="15.6" x14ac:dyDescent="0.3">
      <c r="A33" s="35"/>
      <c r="B33" s="37" t="str">
        <f>'Table 1.h'!$A$2</f>
        <v>Table 1.h  Electricity Sales by Certificated Utilities (MWh), by AEA Energy Region, 2019</v>
      </c>
      <c r="C33" s="33"/>
      <c r="D33" s="35"/>
      <c r="E33" s="35"/>
      <c r="F33" s="35"/>
      <c r="G33" s="35"/>
      <c r="H33" s="35"/>
      <c r="I33" s="35"/>
      <c r="J33" s="35"/>
      <c r="K33" s="35"/>
      <c r="L33" s="80" t="str">
        <f>Figures!A179</f>
        <v>Figure H.  Fuel Oil Used for Electricity Generation by Certified Utilities, by Energy Regions (%), 2019</v>
      </c>
      <c r="M33" s="79"/>
      <c r="N33" s="79"/>
      <c r="O33" s="79"/>
      <c r="P33" s="79"/>
      <c r="Q33" s="79"/>
      <c r="R33" s="79"/>
      <c r="S33" s="79"/>
      <c r="T33" s="135"/>
    </row>
    <row r="34" spans="1:20" ht="15.6" x14ac:dyDescent="0.3">
      <c r="A34" s="35"/>
      <c r="B34" s="37" t="str">
        <f>'Table 1.i'!$A$2</f>
        <v>Table 1.i   Revenue Received by Certificated Utilities ($000), by AEA Energy Region, 2019</v>
      </c>
      <c r="C34" s="33"/>
      <c r="D34" s="35"/>
      <c r="E34" s="35"/>
      <c r="F34" s="35"/>
      <c r="G34" s="35"/>
      <c r="H34" s="35"/>
      <c r="I34" s="35"/>
      <c r="J34" s="35"/>
      <c r="K34" s="35"/>
      <c r="L34" s="80" t="str">
        <f>Figures!A204</f>
        <v>Figure I.  Distribution of Sales, Revenue and Customer by Customer Type by Certified Utilities (%), 2019</v>
      </c>
      <c r="M34" s="79"/>
      <c r="N34" s="79"/>
      <c r="O34" s="79"/>
      <c r="P34" s="79"/>
      <c r="Q34" s="79"/>
      <c r="R34" s="79"/>
      <c r="S34" s="79"/>
      <c r="T34" s="135"/>
    </row>
    <row r="35" spans="1:20" ht="15.6" x14ac:dyDescent="0.3">
      <c r="A35" s="37"/>
      <c r="B35" s="37" t="str">
        <f>'Table 1.j'!$A$2</f>
        <v>Table 1.j   Customers Served by Certificated Utilities (Accounts), by AEA Energy Region, 2019</v>
      </c>
      <c r="C35" s="33"/>
      <c r="D35" s="37"/>
      <c r="E35" s="37"/>
      <c r="F35" s="37"/>
      <c r="G35" s="37"/>
      <c r="H35" s="37"/>
      <c r="I35" s="37"/>
      <c r="J35" s="37"/>
      <c r="K35" s="37"/>
      <c r="L35" s="80" t="str">
        <f>Figures!A227</f>
        <v>Figure J.  Wind Net Generation in Alaska, 2008-2019</v>
      </c>
      <c r="M35" s="80"/>
      <c r="N35" s="80"/>
      <c r="O35" s="80"/>
      <c r="P35" s="80"/>
      <c r="Q35" s="80"/>
      <c r="R35" s="80"/>
      <c r="S35" s="80"/>
      <c r="T35" s="135"/>
    </row>
    <row r="36" spans="1:20" ht="15.6" x14ac:dyDescent="0.3">
      <c r="A36" s="45"/>
      <c r="B36" s="388" t="s">
        <v>511</v>
      </c>
      <c r="C36" s="388"/>
      <c r="D36" s="45"/>
      <c r="E36" s="45"/>
      <c r="F36" s="45"/>
      <c r="G36" s="45"/>
      <c r="H36" s="45"/>
      <c r="I36" s="45"/>
      <c r="J36" s="45"/>
      <c r="K36" s="45"/>
      <c r="L36" s="81"/>
      <c r="M36" s="82"/>
      <c r="N36" s="82"/>
      <c r="O36" s="82"/>
      <c r="P36" s="82"/>
      <c r="Q36" s="82"/>
      <c r="R36" s="82"/>
      <c r="S36" s="82"/>
      <c r="T36" s="135"/>
    </row>
    <row r="37" spans="1:20" ht="15.6" x14ac:dyDescent="0.3">
      <c r="A37" s="42"/>
      <c r="B37" s="44"/>
      <c r="C37" s="43" t="s">
        <v>512</v>
      </c>
      <c r="D37" s="42"/>
      <c r="E37" s="42"/>
      <c r="F37" s="42"/>
      <c r="G37" s="42"/>
      <c r="H37" s="42"/>
      <c r="I37" s="42"/>
      <c r="J37" s="42"/>
      <c r="K37" s="42"/>
      <c r="L37" s="83"/>
      <c r="M37" s="83"/>
      <c r="N37" s="83"/>
      <c r="O37" s="83"/>
      <c r="P37" s="83"/>
      <c r="Q37" s="83"/>
      <c r="R37" s="83"/>
      <c r="S37" s="83"/>
      <c r="T37" s="135"/>
    </row>
    <row r="38" spans="1:20" ht="15.6" x14ac:dyDescent="0.3">
      <c r="A38" s="42"/>
      <c r="B38" s="42" t="str">
        <f>'Table 2.1a (2021)'!$A$2</f>
        <v>Table 2.1a   Installed Capacity (MW) by plant and prime mover, 2021</v>
      </c>
      <c r="C38" s="41"/>
      <c r="D38" s="42"/>
      <c r="E38" s="42"/>
      <c r="F38" s="42"/>
      <c r="G38" s="42"/>
      <c r="H38" s="42"/>
      <c r="I38" s="42"/>
      <c r="J38" s="42"/>
      <c r="K38" s="42"/>
      <c r="L38" s="83"/>
      <c r="M38" s="83"/>
      <c r="N38" s="83"/>
      <c r="O38" s="83"/>
      <c r="P38" s="83"/>
      <c r="Q38" s="83"/>
      <c r="R38" s="83"/>
      <c r="S38" s="83"/>
      <c r="T38" s="135"/>
    </row>
    <row r="39" spans="1:20" ht="15.6" x14ac:dyDescent="0.3">
      <c r="A39" s="42"/>
      <c r="B39" s="44"/>
      <c r="C39" s="43" t="s">
        <v>2197</v>
      </c>
      <c r="D39" s="42"/>
      <c r="E39" s="42"/>
      <c r="F39" s="42"/>
      <c r="G39" s="42"/>
      <c r="H39" s="42"/>
      <c r="I39" s="42"/>
      <c r="J39" s="42"/>
      <c r="K39" s="42"/>
      <c r="L39" s="83"/>
      <c r="M39" s="83"/>
      <c r="N39" s="83"/>
      <c r="O39" s="83"/>
      <c r="P39" s="83"/>
      <c r="Q39" s="83"/>
      <c r="R39" s="83"/>
      <c r="S39" s="83"/>
      <c r="T39" s="135"/>
    </row>
    <row r="40" spans="1:20" ht="15.6" x14ac:dyDescent="0.3">
      <c r="A40" s="42"/>
      <c r="B40" s="42" t="str">
        <f>'Table 2.2a'!$A$2</f>
        <v>Table 2.2a   Generation and Total Disposition of Electric Energy (MWh), 2019</v>
      </c>
      <c r="C40" s="41"/>
      <c r="D40" s="42"/>
      <c r="E40" s="42"/>
      <c r="F40" s="42"/>
      <c r="G40" s="42"/>
      <c r="H40" s="42"/>
      <c r="I40" s="42"/>
      <c r="J40" s="42"/>
      <c r="K40" s="42"/>
      <c r="L40" s="83"/>
      <c r="M40" s="83"/>
      <c r="N40" s="83"/>
      <c r="O40" s="83"/>
      <c r="P40" s="83"/>
      <c r="Q40" s="83"/>
      <c r="R40" s="83"/>
      <c r="S40" s="83"/>
      <c r="T40" s="135"/>
    </row>
    <row r="41" spans="1:20" ht="15.6" x14ac:dyDescent="0.3">
      <c r="A41" s="42"/>
      <c r="B41" s="42" t="str">
        <f>'Table 2.3a'!$A$2</f>
        <v>Table 2.3a   Generation (MWh) by plant and prime mover, 2019</v>
      </c>
      <c r="C41" s="41"/>
      <c r="D41" s="42"/>
      <c r="E41" s="42"/>
      <c r="F41" s="42"/>
      <c r="G41" s="42"/>
      <c r="H41" s="42"/>
      <c r="I41" s="42"/>
      <c r="J41" s="42"/>
      <c r="K41" s="42"/>
      <c r="L41" s="83"/>
      <c r="M41" s="83"/>
      <c r="N41" s="83"/>
      <c r="O41" s="83"/>
      <c r="P41" s="83"/>
      <c r="Q41" s="83"/>
      <c r="R41" s="83"/>
      <c r="S41" s="83"/>
      <c r="T41" s="135"/>
    </row>
    <row r="42" spans="1:20" ht="15.6" x14ac:dyDescent="0.3">
      <c r="A42" s="42"/>
      <c r="B42" s="42" t="str">
        <f>'Table 2.3b'!$A$2</f>
        <v>Table 2.3b   Generation (MWh) and Fuel Use by operator, plant, and fuel type, 2019</v>
      </c>
      <c r="C42" s="41"/>
      <c r="D42" s="42"/>
      <c r="E42" s="42"/>
      <c r="F42" s="42"/>
      <c r="G42" s="42"/>
      <c r="H42" s="42"/>
      <c r="I42" s="42"/>
      <c r="J42" s="42"/>
      <c r="K42" s="42"/>
      <c r="L42" s="83"/>
      <c r="M42" s="83"/>
      <c r="N42" s="83"/>
      <c r="O42" s="83"/>
      <c r="P42" s="83"/>
      <c r="Q42" s="83"/>
      <c r="R42" s="83"/>
      <c r="S42" s="83"/>
      <c r="T42" s="135"/>
    </row>
    <row r="43" spans="1:20" ht="15.6" x14ac:dyDescent="0.3">
      <c r="A43" s="42"/>
      <c r="B43" s="42" t="str">
        <f>'Table 2.3c'!$A$2</f>
        <v>Table 2.3c   Generation, Fuel Use, Fuel Cost, and Efficiency, by operator, plant, fuel, and prime mover, 2019</v>
      </c>
      <c r="C43" s="41"/>
      <c r="D43" s="42"/>
      <c r="E43" s="42"/>
      <c r="F43" s="42"/>
      <c r="G43" s="42"/>
      <c r="H43" s="42"/>
      <c r="I43" s="42"/>
      <c r="J43" s="42"/>
      <c r="K43" s="42"/>
      <c r="L43" s="83"/>
      <c r="M43" s="83"/>
      <c r="N43" s="83"/>
      <c r="O43" s="83"/>
      <c r="P43" s="83"/>
      <c r="Q43" s="83"/>
      <c r="R43" s="83"/>
      <c r="S43" s="83"/>
      <c r="T43" s="135"/>
    </row>
    <row r="44" spans="1:20" ht="15.6" x14ac:dyDescent="0.3">
      <c r="A44" s="42"/>
      <c r="B44" s="42" t="str">
        <f>'Table 2.4a'!$A$2</f>
        <v>Table 2.4a   Generation, Fuel Use, CO2 Emissions, and Efficiency, by plant, fuel, and prime mover, 2019</v>
      </c>
      <c r="C44" s="41"/>
      <c r="D44" s="42"/>
      <c r="E44" s="42"/>
      <c r="F44" s="42"/>
      <c r="G44" s="42"/>
      <c r="H44" s="42"/>
      <c r="I44" s="42"/>
      <c r="J44" s="42"/>
      <c r="K44" s="42"/>
      <c r="L44" s="83"/>
      <c r="M44" s="83"/>
      <c r="N44" s="83"/>
      <c r="O44" s="83"/>
      <c r="P44" s="83"/>
      <c r="Q44" s="83"/>
      <c r="R44" s="83"/>
      <c r="S44" s="83"/>
      <c r="T44" s="135"/>
    </row>
    <row r="45" spans="1:20" ht="15.6" x14ac:dyDescent="0.3">
      <c r="A45" s="42"/>
      <c r="B45" s="41"/>
      <c r="C45" s="43" t="s">
        <v>514</v>
      </c>
      <c r="D45" s="42"/>
      <c r="E45" s="42"/>
      <c r="F45" s="42"/>
      <c r="G45" s="42"/>
      <c r="H45" s="42"/>
      <c r="I45" s="42"/>
      <c r="J45" s="42"/>
      <c r="K45" s="42"/>
      <c r="L45" s="83"/>
      <c r="M45" s="83"/>
      <c r="N45" s="83"/>
      <c r="O45" s="83"/>
      <c r="P45" s="83"/>
      <c r="Q45" s="83"/>
      <c r="R45" s="83"/>
      <c r="S45" s="83"/>
      <c r="T45" s="135"/>
    </row>
    <row r="46" spans="1:20" ht="15.6" x14ac:dyDescent="0.3">
      <c r="A46" s="42"/>
      <c r="B46" s="42" t="str">
        <f>'Table 2.5a'!$A$2</f>
        <v>Table 2.5a   Revenue, Sales and Customers by customer type for certificated utilities ($000, MWh, Accounts), 2019</v>
      </c>
      <c r="C46" s="41"/>
      <c r="D46" s="42"/>
      <c r="E46" s="42"/>
      <c r="F46" s="42"/>
      <c r="G46" s="42"/>
      <c r="H46" s="42"/>
      <c r="I46" s="42"/>
      <c r="J46" s="42"/>
      <c r="K46" s="42"/>
      <c r="L46" s="83"/>
      <c r="M46" s="83"/>
      <c r="N46" s="83"/>
      <c r="O46" s="83"/>
      <c r="P46" s="83"/>
      <c r="Q46" s="83"/>
      <c r="R46" s="83"/>
      <c r="S46" s="83"/>
      <c r="T46" s="135"/>
    </row>
    <row r="47" spans="1:20" ht="15.6" x14ac:dyDescent="0.3">
      <c r="A47" s="42"/>
      <c r="B47" s="42" t="str">
        <f>'Table 2.5b'!$A$2</f>
        <v>Table 2.5b   Average Annual Energy Use and Rates by Customer Type for certificated utilities (kWh/Customer, $/Customer, $/kWh), 2019</v>
      </c>
      <c r="C47" s="41"/>
      <c r="D47" s="42"/>
      <c r="E47" s="42"/>
      <c r="F47" s="42"/>
      <c r="G47" s="42"/>
      <c r="H47" s="42"/>
      <c r="I47" s="42"/>
      <c r="J47" s="42"/>
      <c r="K47" s="42"/>
      <c r="L47" s="80"/>
      <c r="M47" s="80"/>
      <c r="N47" s="80"/>
      <c r="O47" s="80"/>
      <c r="P47" s="80"/>
      <c r="Q47" s="80"/>
      <c r="R47" s="80"/>
      <c r="S47" s="80"/>
      <c r="T47" s="135"/>
    </row>
    <row r="48" spans="1:20" ht="15.6" x14ac:dyDescent="0.3">
      <c r="A48" s="42"/>
      <c r="B48" s="42" t="str">
        <f>'Table 2.5c'!$A$2</f>
        <v>Table 2.5c   Average Residential Rates and PCE Payments ($/kWh), 2019</v>
      </c>
      <c r="C48" s="41"/>
      <c r="D48" s="42"/>
      <c r="E48" s="42"/>
      <c r="F48" s="42"/>
      <c r="G48" s="42"/>
      <c r="H48" s="42"/>
      <c r="I48" s="42"/>
      <c r="J48" s="42"/>
      <c r="K48" s="42"/>
      <c r="L48" s="80"/>
      <c r="M48" s="80"/>
      <c r="N48" s="80"/>
      <c r="O48" s="80"/>
      <c r="P48" s="80"/>
      <c r="Q48" s="80"/>
      <c r="R48" s="80"/>
      <c r="S48" s="80"/>
      <c r="T48" s="135"/>
    </row>
    <row r="49" spans="1:20" ht="15.6" x14ac:dyDescent="0.3">
      <c r="A49" s="31"/>
      <c r="B49" s="28" t="s">
        <v>515</v>
      </c>
      <c r="C49" s="32"/>
      <c r="D49" s="31"/>
      <c r="E49" s="31"/>
      <c r="F49" s="31"/>
      <c r="G49" s="31"/>
      <c r="H49" s="31"/>
      <c r="I49" s="31"/>
      <c r="J49" s="31"/>
      <c r="K49" s="31"/>
      <c r="L49" s="80"/>
      <c r="M49" s="80"/>
      <c r="N49" s="80"/>
      <c r="O49" s="80"/>
      <c r="P49" s="80"/>
      <c r="Q49" s="80"/>
      <c r="R49" s="80"/>
      <c r="S49" s="80"/>
      <c r="T49" s="135"/>
    </row>
    <row r="50" spans="1:20" ht="15.6" x14ac:dyDescent="0.3">
      <c r="A50" s="31"/>
      <c r="B50" s="28"/>
      <c r="C50" s="32" t="s">
        <v>512</v>
      </c>
      <c r="D50" s="31"/>
      <c r="E50" s="31"/>
      <c r="F50" s="31"/>
      <c r="G50" s="31"/>
      <c r="H50" s="31"/>
      <c r="I50" s="31"/>
      <c r="J50" s="31"/>
      <c r="K50" s="31"/>
      <c r="L50" s="80"/>
      <c r="M50" s="80"/>
      <c r="N50" s="80"/>
      <c r="O50" s="80"/>
      <c r="P50" s="80"/>
      <c r="Q50" s="80"/>
      <c r="R50" s="80"/>
      <c r="S50" s="80"/>
      <c r="T50" s="135"/>
    </row>
    <row r="51" spans="1:20" ht="15.6" x14ac:dyDescent="0.3">
      <c r="A51" s="31"/>
      <c r="B51" s="31" t="str">
        <f>'Installed Capacity (2021)'!$A$2</f>
        <v>Installed Capacity by Prime Mover by Operators/Utilities in Alaska (kW, %), 1963-2021</v>
      </c>
      <c r="C51" s="29"/>
      <c r="D51" s="31"/>
      <c r="E51" s="31"/>
      <c r="F51" s="31"/>
      <c r="G51" s="31"/>
      <c r="H51" s="31"/>
      <c r="I51" s="31"/>
      <c r="J51" s="31"/>
      <c r="K51" s="31"/>
      <c r="L51" s="80"/>
      <c r="M51" s="80"/>
      <c r="N51" s="80"/>
      <c r="O51" s="80"/>
      <c r="P51" s="80"/>
      <c r="Q51" s="80"/>
      <c r="R51" s="80"/>
      <c r="S51" s="80"/>
      <c r="T51" s="135"/>
    </row>
    <row r="52" spans="1:20" ht="15.6" x14ac:dyDescent="0.3">
      <c r="A52" s="31"/>
      <c r="B52" s="30"/>
      <c r="C52" s="32" t="s">
        <v>386</v>
      </c>
      <c r="D52" s="31"/>
      <c r="E52" s="31"/>
      <c r="F52" s="31"/>
      <c r="G52" s="31"/>
      <c r="H52" s="31"/>
      <c r="I52" s="31"/>
      <c r="J52" s="31"/>
      <c r="K52" s="31"/>
      <c r="L52" s="80"/>
      <c r="M52" s="80"/>
      <c r="N52" s="80"/>
      <c r="O52" s="80"/>
      <c r="P52" s="80"/>
      <c r="Q52" s="80"/>
      <c r="R52" s="80"/>
      <c r="S52" s="80"/>
      <c r="T52" s="135"/>
    </row>
    <row r="53" spans="1:20" ht="15.6" x14ac:dyDescent="0.3">
      <c r="A53" s="31"/>
      <c r="B53" s="31" t="str">
        <f>'Generation by Fuel Type'!$A$2</f>
        <v>Generation by Fuel Type by Operators/Utilities in Alaska (GWh), 1963-2021</v>
      </c>
      <c r="C53" s="29"/>
      <c r="D53" s="31"/>
      <c r="E53" s="31"/>
      <c r="F53" s="31"/>
      <c r="G53" s="31"/>
      <c r="H53" s="31"/>
      <c r="I53" s="31"/>
      <c r="J53" s="31"/>
      <c r="K53" s="31"/>
      <c r="L53" s="80"/>
      <c r="M53" s="80"/>
      <c r="N53" s="80"/>
      <c r="O53" s="80"/>
      <c r="P53" s="80"/>
      <c r="Q53" s="80"/>
      <c r="R53" s="80"/>
      <c r="S53" s="80"/>
      <c r="T53" s="135"/>
    </row>
    <row r="54" spans="1:20" ht="15.6" x14ac:dyDescent="0.3">
      <c r="A54" s="31"/>
      <c r="B54" s="30"/>
      <c r="C54" s="32" t="s">
        <v>514</v>
      </c>
      <c r="D54" s="31"/>
      <c r="E54" s="31"/>
      <c r="F54" s="31"/>
      <c r="G54" s="31"/>
      <c r="H54" s="31"/>
      <c r="I54" s="31"/>
      <c r="J54" s="31"/>
      <c r="K54" s="31"/>
      <c r="L54" s="80"/>
      <c r="M54" s="80"/>
      <c r="N54" s="80"/>
      <c r="O54" s="80"/>
      <c r="P54" s="80"/>
      <c r="Q54" s="80"/>
      <c r="R54" s="80"/>
      <c r="S54" s="80"/>
      <c r="T54" s="135"/>
    </row>
    <row r="55" spans="1:20" ht="15.6" x14ac:dyDescent="0.3">
      <c r="A55" s="31"/>
      <c r="B55" s="31" t="str">
        <f>'Sales-Revenue-Customers'!$A$2</f>
        <v>Sales, Revenue, and Customers by Customer Type by Operators/Utilities in Alaska (MWh, $000, Accounts), 1963-2021</v>
      </c>
      <c r="C55" s="29"/>
      <c r="D55" s="31"/>
      <c r="E55" s="31"/>
      <c r="F55" s="31"/>
      <c r="G55" s="31"/>
      <c r="H55" s="31"/>
      <c r="I55" s="31"/>
      <c r="J55" s="31"/>
      <c r="K55" s="31"/>
      <c r="L55" s="80"/>
      <c r="M55" s="80"/>
      <c r="N55" s="80"/>
      <c r="O55" s="80"/>
      <c r="P55" s="80"/>
      <c r="Q55" s="80"/>
      <c r="R55" s="80"/>
      <c r="S55" s="80"/>
      <c r="T55" s="135"/>
    </row>
    <row r="56" spans="1:20" ht="15.6" x14ac:dyDescent="0.3">
      <c r="A56" s="31"/>
      <c r="B56" s="31" t="str">
        <f>'Sales-Revenue-Rate_perCustomer'!$A$2</f>
        <v>Average Annual Energy Use and Rates by Customer Type by Operators/Utilities in Alaska (kWh/Customer, $/Customer, $/kWh), 1963-2021</v>
      </c>
      <c r="C56" s="29"/>
      <c r="D56" s="31"/>
      <c r="E56" s="31"/>
      <c r="F56" s="31"/>
      <c r="G56" s="31"/>
      <c r="H56" s="31"/>
      <c r="I56" s="31"/>
      <c r="J56" s="31"/>
      <c r="K56" s="31"/>
      <c r="L56" s="80"/>
      <c r="M56" s="80"/>
      <c r="N56" s="80"/>
      <c r="O56" s="80"/>
      <c r="P56" s="80"/>
      <c r="Q56" s="80"/>
      <c r="R56" s="80"/>
      <c r="S56" s="80"/>
      <c r="T56" s="135"/>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election activeCell="A2" sqref="A2"/>
    </sheetView>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27" t="s">
        <v>2188</v>
      </c>
      <c r="B1" s="328"/>
      <c r="C1" s="328"/>
      <c r="D1" s="328"/>
    </row>
    <row r="2" spans="1:4" x14ac:dyDescent="0.3">
      <c r="A2" s="3" t="s">
        <v>2201</v>
      </c>
    </row>
    <row r="3" spans="1:4" x14ac:dyDescent="0.3">
      <c r="A3" s="2"/>
      <c r="B3" s="2" t="s">
        <v>38</v>
      </c>
      <c r="C3" s="2" t="s">
        <v>39</v>
      </c>
      <c r="D3" s="2" t="s">
        <v>40</v>
      </c>
    </row>
    <row r="4" spans="1:4" x14ac:dyDescent="0.3">
      <c r="A4" s="2" t="s">
        <v>0</v>
      </c>
      <c r="B4" s="2" t="s">
        <v>43</v>
      </c>
      <c r="C4" s="2" t="s">
        <v>44</v>
      </c>
      <c r="D4" s="2" t="s">
        <v>45</v>
      </c>
    </row>
    <row r="5" spans="1:4" x14ac:dyDescent="0.3">
      <c r="A5" t="s">
        <v>4</v>
      </c>
      <c r="B5" s="14">
        <v>7197629</v>
      </c>
      <c r="C5" s="14">
        <v>0</v>
      </c>
      <c r="D5" s="14">
        <v>0</v>
      </c>
    </row>
    <row r="6" spans="1:4" x14ac:dyDescent="0.3">
      <c r="A6" t="s">
        <v>5</v>
      </c>
      <c r="B6" s="14">
        <v>3291586</v>
      </c>
      <c r="C6" s="14">
        <v>0</v>
      </c>
      <c r="D6" s="14">
        <v>0</v>
      </c>
    </row>
    <row r="7" spans="1:4" x14ac:dyDescent="0.3">
      <c r="A7" t="s">
        <v>6</v>
      </c>
      <c r="B7" s="14">
        <v>3949937</v>
      </c>
      <c r="C7" s="14">
        <v>0</v>
      </c>
      <c r="D7" s="14">
        <v>0</v>
      </c>
    </row>
    <row r="8" spans="1:4" x14ac:dyDescent="0.3">
      <c r="A8" t="s">
        <v>7</v>
      </c>
      <c r="B8" s="14">
        <v>2482639</v>
      </c>
      <c r="C8" s="14">
        <v>0</v>
      </c>
      <c r="D8" s="14">
        <v>0</v>
      </c>
    </row>
    <row r="9" spans="1:4" x14ac:dyDescent="0.3">
      <c r="A9" t="s">
        <v>8</v>
      </c>
      <c r="B9" s="14">
        <v>166097</v>
      </c>
      <c r="C9" s="14">
        <v>0</v>
      </c>
      <c r="D9" s="14">
        <v>0</v>
      </c>
    </row>
    <row r="10" spans="1:4" x14ac:dyDescent="0.3">
      <c r="A10" t="s">
        <v>9</v>
      </c>
      <c r="B10" s="14">
        <v>6856067</v>
      </c>
      <c r="C10" s="14">
        <v>0</v>
      </c>
      <c r="D10" s="14">
        <v>0</v>
      </c>
    </row>
    <row r="11" spans="1:4" x14ac:dyDescent="0.3">
      <c r="A11" t="s">
        <v>10</v>
      </c>
      <c r="B11" s="14">
        <v>2417686</v>
      </c>
      <c r="C11" s="14">
        <v>1600307</v>
      </c>
      <c r="D11" s="14">
        <v>0</v>
      </c>
    </row>
    <row r="12" spans="1:4" x14ac:dyDescent="0.3">
      <c r="A12" t="s">
        <v>11</v>
      </c>
      <c r="B12" s="14">
        <v>2368339</v>
      </c>
      <c r="C12" s="14">
        <v>0</v>
      </c>
      <c r="D12" s="14">
        <v>0</v>
      </c>
    </row>
    <row r="13" spans="1:4" x14ac:dyDescent="0.3">
      <c r="A13" t="s">
        <v>12</v>
      </c>
      <c r="B13" s="14">
        <v>37106412</v>
      </c>
      <c r="C13" s="14">
        <v>23798668</v>
      </c>
      <c r="D13" s="14">
        <v>555952</v>
      </c>
    </row>
    <row r="14" spans="1:4" x14ac:dyDescent="0.3">
      <c r="A14" t="s">
        <v>13</v>
      </c>
      <c r="B14" s="14">
        <v>4224883</v>
      </c>
      <c r="C14" s="14">
        <v>0</v>
      </c>
      <c r="D14" s="14">
        <v>0</v>
      </c>
    </row>
    <row r="15" spans="1:4" x14ac:dyDescent="0.3">
      <c r="A15" t="s">
        <v>14</v>
      </c>
      <c r="B15" s="14">
        <v>2576379</v>
      </c>
      <c r="C15" s="14">
        <v>0</v>
      </c>
      <c r="D15" s="14">
        <v>0</v>
      </c>
    </row>
    <row r="16" spans="1:4" x14ac:dyDescent="0.3">
      <c r="A16" s="2" t="s">
        <v>46</v>
      </c>
      <c r="B16" s="17">
        <v>72637654</v>
      </c>
      <c r="C16" s="17">
        <v>25398975</v>
      </c>
      <c r="D16" s="17">
        <v>555952</v>
      </c>
    </row>
    <row r="17" spans="1:4" x14ac:dyDescent="0.3">
      <c r="A17" s="89" t="s">
        <v>47</v>
      </c>
      <c r="B17" s="90">
        <v>0.13900000000000001</v>
      </c>
      <c r="C17" s="90">
        <v>1.0249999999999999</v>
      </c>
      <c r="D17" s="90">
        <v>19.536000000000001</v>
      </c>
    </row>
    <row r="18" spans="1:4" x14ac:dyDescent="0.3">
      <c r="A18" s="2" t="s">
        <v>48</v>
      </c>
      <c r="B18" s="17">
        <v>10096633.906000001</v>
      </c>
      <c r="C18" s="17">
        <v>26033949.374999996</v>
      </c>
      <c r="D18" s="17">
        <v>10861078.272</v>
      </c>
    </row>
    <row r="19" spans="1:4" ht="28.8" x14ac:dyDescent="0.3">
      <c r="A19" s="10" t="s">
        <v>2162</v>
      </c>
      <c r="B19" s="258">
        <v>0.21486011714253636</v>
      </c>
      <c r="C19" s="258">
        <v>0.55401210586344896</v>
      </c>
      <c r="D19" s="258">
        <v>0.23112777699401474</v>
      </c>
    </row>
    <row r="20" spans="1:4" x14ac:dyDescent="0.3">
      <c r="B20" s="15"/>
      <c r="C20" s="15"/>
      <c r="D20" s="1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18"/>
  <sheetViews>
    <sheetView workbookViewId="0">
      <selection activeCell="A2" sqref="A2"/>
    </sheetView>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8" ht="15.6" x14ac:dyDescent="0.3">
      <c r="A1" s="327" t="s">
        <v>2188</v>
      </c>
      <c r="B1" s="328"/>
      <c r="C1" s="328"/>
      <c r="D1" s="328"/>
    </row>
    <row r="2" spans="1:8" x14ac:dyDescent="0.3">
      <c r="A2" s="3" t="s">
        <v>2202</v>
      </c>
      <c r="B2" s="27"/>
      <c r="C2" s="27"/>
      <c r="D2" s="27"/>
      <c r="E2" s="27"/>
      <c r="F2" s="27"/>
    </row>
    <row r="3" spans="1:8" ht="43.2" x14ac:dyDescent="0.3">
      <c r="A3" s="2" t="s">
        <v>0</v>
      </c>
      <c r="B3" s="2" t="s">
        <v>49</v>
      </c>
      <c r="C3" s="2" t="s">
        <v>50</v>
      </c>
      <c r="D3" s="10" t="s">
        <v>51</v>
      </c>
      <c r="E3" s="2" t="s">
        <v>36</v>
      </c>
      <c r="F3" s="10" t="s">
        <v>37</v>
      </c>
    </row>
    <row r="4" spans="1:8" x14ac:dyDescent="0.3">
      <c r="A4" t="s">
        <v>4</v>
      </c>
      <c r="B4" s="15">
        <v>6586.3050000000003</v>
      </c>
      <c r="C4" s="15">
        <v>50567.608999999997</v>
      </c>
      <c r="D4" s="15">
        <v>7142.7879999999996</v>
      </c>
      <c r="E4" s="15">
        <v>64519.090999999993</v>
      </c>
      <c r="F4" s="20">
        <v>1.1185904916561179E-2</v>
      </c>
      <c r="H4" s="15"/>
    </row>
    <row r="5" spans="1:8" x14ac:dyDescent="0.3">
      <c r="A5" t="s">
        <v>5</v>
      </c>
      <c r="B5" s="15">
        <v>16147.238999999998</v>
      </c>
      <c r="C5" s="15">
        <v>12080.680000000002</v>
      </c>
      <c r="D5" s="15">
        <v>20111.526000000002</v>
      </c>
      <c r="E5" s="15">
        <v>48366.982999999993</v>
      </c>
      <c r="F5" s="20">
        <v>8.3855563454688312E-3</v>
      </c>
      <c r="H5" s="15"/>
    </row>
    <row r="6" spans="1:8" x14ac:dyDescent="0.3">
      <c r="A6" t="s">
        <v>6</v>
      </c>
      <c r="B6" s="15">
        <v>13626.492000000002</v>
      </c>
      <c r="C6" s="15">
        <v>31884.287</v>
      </c>
      <c r="D6" s="15">
        <v>10451.348999999998</v>
      </c>
      <c r="E6" s="15">
        <v>56250.491999999998</v>
      </c>
      <c r="F6" s="20">
        <v>9.752348417645643E-3</v>
      </c>
      <c r="H6" s="15"/>
    </row>
    <row r="7" spans="1:8" x14ac:dyDescent="0.3">
      <c r="A7" t="s">
        <v>7</v>
      </c>
      <c r="B7" s="15">
        <v>21722.912</v>
      </c>
      <c r="C7" s="15">
        <v>88214.472000000009</v>
      </c>
      <c r="D7" s="15">
        <v>3896.3070000000002</v>
      </c>
      <c r="E7" s="15">
        <v>113844.81300000001</v>
      </c>
      <c r="F7" s="20">
        <v>1.9737681261840594E-2</v>
      </c>
      <c r="H7" s="15"/>
    </row>
    <row r="8" spans="1:8" x14ac:dyDescent="0.3">
      <c r="A8" t="s">
        <v>8</v>
      </c>
      <c r="B8" s="15">
        <v>35552.377</v>
      </c>
      <c r="C8" s="15">
        <v>21650.912999999997</v>
      </c>
      <c r="D8" s="15">
        <v>83665.663000000015</v>
      </c>
      <c r="E8" s="15">
        <v>140868.95300000001</v>
      </c>
      <c r="F8" s="20">
        <v>2.4422952796305297E-2</v>
      </c>
      <c r="H8" s="15"/>
    </row>
    <row r="9" spans="1:8" x14ac:dyDescent="0.3">
      <c r="A9" t="s">
        <v>9</v>
      </c>
      <c r="B9" s="15">
        <v>31963.559999999998</v>
      </c>
      <c r="C9" s="15">
        <v>26783.445</v>
      </c>
      <c r="D9" s="15">
        <v>34433.618999999984</v>
      </c>
      <c r="E9" s="15">
        <v>93649.487999999998</v>
      </c>
      <c r="F9" s="20">
        <v>1.6236345739164819E-2</v>
      </c>
      <c r="H9" s="15"/>
    </row>
    <row r="10" spans="1:8" x14ac:dyDescent="0.3">
      <c r="A10" t="s">
        <v>10</v>
      </c>
      <c r="B10" s="15">
        <v>17460.671999999999</v>
      </c>
      <c r="C10" s="15">
        <v>113625.91</v>
      </c>
      <c r="D10" s="15">
        <v>1342.4479999999999</v>
      </c>
      <c r="E10" s="15">
        <v>132429.03</v>
      </c>
      <c r="F10" s="20">
        <v>2.2959693244475932E-2</v>
      </c>
      <c r="H10" s="15"/>
    </row>
    <row r="11" spans="1:8" x14ac:dyDescent="0.3">
      <c r="A11" t="s">
        <v>11</v>
      </c>
      <c r="B11" s="15">
        <v>12471.748</v>
      </c>
      <c r="C11" s="15">
        <v>11957.744000000001</v>
      </c>
      <c r="D11" s="15">
        <v>8396.1540000000005</v>
      </c>
      <c r="E11" s="15">
        <v>32836.084999999999</v>
      </c>
      <c r="F11" s="20">
        <v>5.6929091676465315E-3</v>
      </c>
      <c r="H11" s="15"/>
    </row>
    <row r="12" spans="1:8" x14ac:dyDescent="0.3">
      <c r="A12" t="s">
        <v>12</v>
      </c>
      <c r="B12" s="15">
        <v>1428482</v>
      </c>
      <c r="C12" s="15">
        <v>1919766</v>
      </c>
      <c r="D12" s="15">
        <v>945617</v>
      </c>
      <c r="E12" s="15">
        <v>4293865</v>
      </c>
      <c r="F12" s="20">
        <v>0.74444268928943791</v>
      </c>
      <c r="H12" s="15"/>
    </row>
    <row r="13" spans="1:8" x14ac:dyDescent="0.3">
      <c r="A13" t="s">
        <v>13</v>
      </c>
      <c r="B13" s="15">
        <v>313145.12400000007</v>
      </c>
      <c r="C13" s="15">
        <v>296461.68800000008</v>
      </c>
      <c r="D13" s="15">
        <v>150845.804</v>
      </c>
      <c r="E13" s="15">
        <v>760452.61599999992</v>
      </c>
      <c r="F13" s="20">
        <v>0.13184238222026734</v>
      </c>
      <c r="H13" s="15"/>
    </row>
    <row r="14" spans="1:8" x14ac:dyDescent="0.3">
      <c r="A14" t="s">
        <v>14</v>
      </c>
      <c r="B14" s="15">
        <v>11450.258</v>
      </c>
      <c r="C14" s="15">
        <v>10022.021000000001</v>
      </c>
      <c r="D14" s="15">
        <v>9244.2130000000016</v>
      </c>
      <c r="E14" s="15">
        <v>30809.406000000003</v>
      </c>
      <c r="F14" s="20">
        <v>5.3415366011856794E-3</v>
      </c>
      <c r="H14" s="15"/>
    </row>
    <row r="15" spans="1:8" x14ac:dyDescent="0.3">
      <c r="A15" s="18" t="s">
        <v>15</v>
      </c>
      <c r="B15" s="19">
        <v>1908608.6869999999</v>
      </c>
      <c r="C15" s="19">
        <v>2583014.7690000003</v>
      </c>
      <c r="D15" s="19">
        <v>1275146.871</v>
      </c>
      <c r="E15" s="19">
        <v>5767891.9570000013</v>
      </c>
      <c r="F15" s="267">
        <v>1</v>
      </c>
    </row>
    <row r="16" spans="1:8" x14ac:dyDescent="0.3">
      <c r="A16" s="2" t="s">
        <v>42</v>
      </c>
      <c r="B16" s="268">
        <v>0.33090229519359898</v>
      </c>
      <c r="C16" s="268">
        <v>0.44782648292591792</v>
      </c>
      <c r="D16" s="268">
        <v>0.22107676088704512</v>
      </c>
      <c r="E16" s="268">
        <v>1</v>
      </c>
      <c r="F16" s="17"/>
    </row>
    <row r="17" spans="1:6" ht="31.5" customHeight="1" x14ac:dyDescent="0.3">
      <c r="A17" s="398" t="s">
        <v>2174</v>
      </c>
      <c r="B17" s="398"/>
      <c r="C17" s="398"/>
      <c r="D17" s="398"/>
      <c r="E17" s="398"/>
      <c r="F17" s="398"/>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election activeCell="A2" sqref="A2"/>
    </sheetView>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27" t="s">
        <v>2188</v>
      </c>
      <c r="B1" s="328"/>
      <c r="C1" s="328"/>
      <c r="D1" s="328"/>
    </row>
    <row r="2" spans="1:6" x14ac:dyDescent="0.3">
      <c r="A2" s="3" t="s">
        <v>2203</v>
      </c>
    </row>
    <row r="3" spans="1:6" ht="43.2" x14ac:dyDescent="0.3">
      <c r="A3" s="2" t="s">
        <v>0</v>
      </c>
      <c r="B3" s="2" t="s">
        <v>49</v>
      </c>
      <c r="C3" s="2" t="s">
        <v>50</v>
      </c>
      <c r="D3" s="2" t="s">
        <v>51</v>
      </c>
      <c r="E3" s="2" t="s">
        <v>2175</v>
      </c>
      <c r="F3" s="10" t="s">
        <v>37</v>
      </c>
    </row>
    <row r="4" spans="1:6" x14ac:dyDescent="0.3">
      <c r="A4" t="s">
        <v>4</v>
      </c>
      <c r="B4" s="15">
        <v>3384.2103409916663</v>
      </c>
      <c r="C4" s="15">
        <v>22051.129054125002</v>
      </c>
      <c r="D4" s="15">
        <v>3948.5734392833328</v>
      </c>
      <c r="E4" s="15">
        <v>29383.912834399995</v>
      </c>
      <c r="F4" s="20">
        <v>2.4765933458826831E-2</v>
      </c>
    </row>
    <row r="5" spans="1:6" x14ac:dyDescent="0.3">
      <c r="A5" t="s">
        <v>5</v>
      </c>
      <c r="B5" s="15">
        <v>7058.8701172083338</v>
      </c>
      <c r="C5" s="15">
        <v>4735.2627826166672</v>
      </c>
      <c r="D5" s="15">
        <v>8634.9181985083342</v>
      </c>
      <c r="E5" s="15">
        <v>20429.051098333337</v>
      </c>
      <c r="F5" s="20">
        <v>1.721841890083417E-2</v>
      </c>
    </row>
    <row r="6" spans="1:6" x14ac:dyDescent="0.3">
      <c r="A6" t="s">
        <v>6</v>
      </c>
      <c r="B6" s="15">
        <v>7212.9407177856065</v>
      </c>
      <c r="C6" s="15">
        <v>15708.707808779547</v>
      </c>
      <c r="D6" s="15">
        <v>5538.4336295810608</v>
      </c>
      <c r="E6" s="15">
        <v>28460.082156146214</v>
      </c>
      <c r="F6" s="20">
        <v>2.3987292124236743E-2</v>
      </c>
    </row>
    <row r="7" spans="1:6" x14ac:dyDescent="0.3">
      <c r="A7" t="s">
        <v>7</v>
      </c>
      <c r="B7" s="15">
        <v>6431.2927830666667</v>
      </c>
      <c r="C7" s="15">
        <v>21774.439102941669</v>
      </c>
      <c r="D7" s="15">
        <v>1567.0980352083332</v>
      </c>
      <c r="E7" s="15">
        <v>29772.829921216668</v>
      </c>
      <c r="F7" s="20">
        <v>2.5093728288173939E-2</v>
      </c>
    </row>
    <row r="8" spans="1:6" x14ac:dyDescent="0.3">
      <c r="A8" t="s">
        <v>8</v>
      </c>
      <c r="B8" s="15">
        <v>6501.9355887833326</v>
      </c>
      <c r="C8" s="15">
        <v>3930.4859695083337</v>
      </c>
      <c r="D8" s="15">
        <v>13353.642751233334</v>
      </c>
      <c r="E8" s="15">
        <v>23786.064309525002</v>
      </c>
      <c r="F8" s="20">
        <v>2.0047843500523396E-2</v>
      </c>
    </row>
    <row r="9" spans="1:6" x14ac:dyDescent="0.3">
      <c r="A9" t="s">
        <v>9</v>
      </c>
      <c r="B9" s="15">
        <v>17186.868797774998</v>
      </c>
      <c r="C9" s="15">
        <v>13140.406159791666</v>
      </c>
      <c r="D9" s="15">
        <v>17064.224771016667</v>
      </c>
      <c r="E9" s="15">
        <v>47391.499728583338</v>
      </c>
      <c r="F9" s="20">
        <v>3.9943445769347996E-2</v>
      </c>
    </row>
    <row r="10" spans="1:6" x14ac:dyDescent="0.3">
      <c r="A10" t="s">
        <v>10</v>
      </c>
      <c r="B10" s="15">
        <v>2935.8795024916662</v>
      </c>
      <c r="C10" s="15">
        <v>20789.401061158333</v>
      </c>
      <c r="D10" s="15">
        <v>263.06175317499992</v>
      </c>
      <c r="E10" s="15">
        <v>23988.342316825001</v>
      </c>
      <c r="F10" s="20">
        <v>2.0218331471176205E-2</v>
      </c>
    </row>
    <row r="11" spans="1:6" x14ac:dyDescent="0.3">
      <c r="A11" t="s">
        <v>11</v>
      </c>
      <c r="B11" s="15">
        <v>6214.9917469499997</v>
      </c>
      <c r="C11" s="15">
        <v>5160.0199471500009</v>
      </c>
      <c r="D11" s="15">
        <v>4654.2925161333342</v>
      </c>
      <c r="E11" s="15">
        <v>16029.304210233333</v>
      </c>
      <c r="F11" s="20">
        <v>1.3510136777876051E-2</v>
      </c>
    </row>
    <row r="12" spans="1:6" x14ac:dyDescent="0.3">
      <c r="A12" t="s">
        <v>12</v>
      </c>
      <c r="B12" s="15">
        <v>329167.7</v>
      </c>
      <c r="C12" s="15">
        <v>347325.60000000003</v>
      </c>
      <c r="D12" s="15">
        <v>159843.79999999999</v>
      </c>
      <c r="E12" s="15">
        <v>836337.10000000009</v>
      </c>
      <c r="F12" s="20">
        <v>0.70489825791681859</v>
      </c>
    </row>
    <row r="13" spans="1:6" x14ac:dyDescent="0.3">
      <c r="A13" t="s">
        <v>13</v>
      </c>
      <c r="B13" s="15">
        <v>48466.829052291658</v>
      </c>
      <c r="C13" s="15">
        <v>43026.293471716664</v>
      </c>
      <c r="D13" s="15">
        <v>20585.690200949997</v>
      </c>
      <c r="E13" s="15">
        <v>112078.81272495835</v>
      </c>
      <c r="F13" s="20">
        <v>9.4464492653989027E-2</v>
      </c>
    </row>
    <row r="14" spans="1:6" x14ac:dyDescent="0.3">
      <c r="A14" t="s">
        <v>14</v>
      </c>
      <c r="B14" s="15">
        <v>6783.3912559166665</v>
      </c>
      <c r="C14" s="15">
        <v>6190.6348217083323</v>
      </c>
      <c r="D14" s="15">
        <v>5833.9581952749986</v>
      </c>
      <c r="E14" s="15">
        <v>18807.984272900005</v>
      </c>
      <c r="F14" s="20">
        <v>1.5852119138196945E-2</v>
      </c>
    </row>
    <row r="15" spans="1:6" x14ac:dyDescent="0.3">
      <c r="A15" s="18" t="s">
        <v>15</v>
      </c>
      <c r="B15" s="19">
        <v>441344.90990326059</v>
      </c>
      <c r="C15" s="19">
        <v>503832.38017949625</v>
      </c>
      <c r="D15" s="19">
        <v>241287.69349036436</v>
      </c>
      <c r="E15" s="19">
        <v>1186464.9835731215</v>
      </c>
      <c r="F15" s="267">
        <v>1</v>
      </c>
    </row>
    <row r="16" spans="1:6" x14ac:dyDescent="0.3">
      <c r="A16" s="2" t="s">
        <v>42</v>
      </c>
      <c r="B16" s="268">
        <v>0.37198308927257157</v>
      </c>
      <c r="C16" s="268">
        <v>0.42465002099107058</v>
      </c>
      <c r="D16" s="268">
        <v>0.20336688973635764</v>
      </c>
      <c r="E16" s="268">
        <v>1</v>
      </c>
      <c r="F16" s="17"/>
    </row>
    <row r="17" spans="1:6" ht="30.75" customHeight="1" x14ac:dyDescent="0.3">
      <c r="A17" s="398" t="s">
        <v>2174</v>
      </c>
      <c r="B17" s="398"/>
      <c r="C17" s="398"/>
      <c r="D17" s="398"/>
      <c r="E17" s="398"/>
      <c r="F17" s="398"/>
    </row>
    <row r="18" spans="1:6" x14ac:dyDescent="0.3">
      <c r="A18" s="398" t="s">
        <v>2176</v>
      </c>
      <c r="B18" s="398"/>
      <c r="C18" s="398"/>
      <c r="D18" s="398"/>
      <c r="E18" s="398"/>
      <c r="F18" s="398"/>
    </row>
  </sheetData>
  <mergeCells count="2">
    <mergeCell ref="A17:F17"/>
    <mergeCell ref="A18:F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election activeCell="A2" sqref="A2"/>
    </sheetView>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27" t="s">
        <v>2188</v>
      </c>
      <c r="B1" s="328"/>
      <c r="C1" s="328"/>
      <c r="D1" s="328"/>
    </row>
    <row r="2" spans="1:6" x14ac:dyDescent="0.3">
      <c r="A2" s="333" t="s">
        <v>2204</v>
      </c>
    </row>
    <row r="3" spans="1:6" ht="45" customHeight="1" x14ac:dyDescent="0.3">
      <c r="A3" s="10" t="s">
        <v>0</v>
      </c>
      <c r="B3" s="10" t="s">
        <v>49</v>
      </c>
      <c r="C3" s="2" t="s">
        <v>50</v>
      </c>
      <c r="D3" s="10" t="s">
        <v>51</v>
      </c>
      <c r="E3" s="2" t="s">
        <v>2175</v>
      </c>
      <c r="F3" s="10" t="s">
        <v>37</v>
      </c>
    </row>
    <row r="4" spans="1:6" x14ac:dyDescent="0.3">
      <c r="A4" t="s">
        <v>4</v>
      </c>
      <c r="B4" s="15">
        <v>1529</v>
      </c>
      <c r="C4" s="15">
        <v>616</v>
      </c>
      <c r="D4" s="15">
        <v>333</v>
      </c>
      <c r="E4" s="15">
        <v>29383.912834399995</v>
      </c>
      <c r="F4" s="20">
        <v>2.4765933458826831E-2</v>
      </c>
    </row>
    <row r="5" spans="1:6" x14ac:dyDescent="0.3">
      <c r="A5" t="s">
        <v>5</v>
      </c>
      <c r="B5" s="15">
        <v>3277</v>
      </c>
      <c r="C5" s="15">
        <v>584</v>
      </c>
      <c r="D5" s="15">
        <v>547</v>
      </c>
      <c r="E5" s="15">
        <v>20429.051098333337</v>
      </c>
      <c r="F5" s="20">
        <v>1.721841890083417E-2</v>
      </c>
    </row>
    <row r="6" spans="1:6" x14ac:dyDescent="0.3">
      <c r="A6" t="s">
        <v>6</v>
      </c>
      <c r="B6" s="15">
        <v>3322</v>
      </c>
      <c r="C6" s="15">
        <v>1322</v>
      </c>
      <c r="D6" s="15">
        <v>588</v>
      </c>
      <c r="E6" s="15">
        <v>28460.082156146214</v>
      </c>
      <c r="F6" s="20">
        <v>2.3987292124236743E-2</v>
      </c>
    </row>
    <row r="7" spans="1:6" x14ac:dyDescent="0.3">
      <c r="A7" t="s">
        <v>7</v>
      </c>
      <c r="B7" s="15">
        <v>4271</v>
      </c>
      <c r="C7" s="15">
        <v>1656</v>
      </c>
      <c r="D7" s="15">
        <v>165</v>
      </c>
      <c r="E7" s="15">
        <v>29772.829921216668</v>
      </c>
      <c r="F7" s="20">
        <v>2.5093728288173939E-2</v>
      </c>
    </row>
    <row r="8" spans="1:6" x14ac:dyDescent="0.3">
      <c r="A8" t="s">
        <v>8</v>
      </c>
      <c r="B8" s="15">
        <v>5108</v>
      </c>
      <c r="C8" s="15">
        <v>1148</v>
      </c>
      <c r="D8" s="15">
        <v>173</v>
      </c>
      <c r="E8" s="15">
        <v>23786.064309525002</v>
      </c>
      <c r="F8" s="20">
        <v>2.0047843500523396E-2</v>
      </c>
    </row>
    <row r="9" spans="1:6" x14ac:dyDescent="0.3">
      <c r="A9" t="s">
        <v>9</v>
      </c>
      <c r="B9" s="15">
        <v>7422</v>
      </c>
      <c r="C9" s="15">
        <v>1629</v>
      </c>
      <c r="D9" s="15">
        <v>972</v>
      </c>
      <c r="E9" s="15">
        <v>47391.499728583338</v>
      </c>
      <c r="F9" s="20">
        <v>3.9943445769347996E-2</v>
      </c>
    </row>
    <row r="10" spans="1:6" x14ac:dyDescent="0.3">
      <c r="A10" t="s">
        <v>10</v>
      </c>
      <c r="B10" s="15">
        <v>2310</v>
      </c>
      <c r="C10" s="15">
        <v>1083</v>
      </c>
      <c r="D10" s="15">
        <v>41</v>
      </c>
      <c r="E10" s="15">
        <v>23988.342316825001</v>
      </c>
      <c r="F10" s="20">
        <v>2.0218331471176205E-2</v>
      </c>
    </row>
    <row r="11" spans="1:6" x14ac:dyDescent="0.3">
      <c r="A11" t="s">
        <v>11</v>
      </c>
      <c r="B11" s="15">
        <v>2137</v>
      </c>
      <c r="C11" s="15">
        <v>270</v>
      </c>
      <c r="D11" s="15">
        <v>305</v>
      </c>
      <c r="E11" s="15">
        <v>16029.304210233333</v>
      </c>
      <c r="F11" s="20">
        <v>1.3510136777876051E-2</v>
      </c>
    </row>
    <row r="12" spans="1:6" x14ac:dyDescent="0.3">
      <c r="A12" t="s">
        <v>12</v>
      </c>
      <c r="B12" s="15">
        <v>223269</v>
      </c>
      <c r="C12" s="15">
        <v>33386</v>
      </c>
      <c r="D12" s="15">
        <v>558</v>
      </c>
      <c r="E12" s="15">
        <v>836337.10000000009</v>
      </c>
      <c r="F12" s="20">
        <v>0.70489825791681859</v>
      </c>
    </row>
    <row r="13" spans="1:6" x14ac:dyDescent="0.3">
      <c r="A13" t="s">
        <v>13</v>
      </c>
      <c r="B13" s="15">
        <v>33698</v>
      </c>
      <c r="C13" s="15">
        <v>9407</v>
      </c>
      <c r="D13" s="15">
        <v>822</v>
      </c>
      <c r="E13" s="15">
        <v>112078.81272495835</v>
      </c>
      <c r="F13" s="20">
        <v>9.4464492653989027E-2</v>
      </c>
    </row>
    <row r="14" spans="1:6" x14ac:dyDescent="0.3">
      <c r="A14" t="s">
        <v>14</v>
      </c>
      <c r="B14" s="15">
        <v>3433</v>
      </c>
      <c r="C14" s="15">
        <v>746</v>
      </c>
      <c r="D14" s="15">
        <v>674</v>
      </c>
      <c r="E14" s="15">
        <v>18807.984272900005</v>
      </c>
      <c r="F14" s="20">
        <v>1.5852119138196945E-2</v>
      </c>
    </row>
    <row r="15" spans="1:6" x14ac:dyDescent="0.3">
      <c r="A15" s="18" t="s">
        <v>15</v>
      </c>
      <c r="B15" s="19">
        <v>289776</v>
      </c>
      <c r="C15" s="19">
        <v>51847</v>
      </c>
      <c r="D15" s="19">
        <v>5178</v>
      </c>
      <c r="E15" s="19">
        <v>1186464.9835731215</v>
      </c>
      <c r="F15" s="267">
        <v>1</v>
      </c>
    </row>
    <row r="16" spans="1:6" x14ac:dyDescent="0.3">
      <c r="A16" s="2" t="s">
        <v>42</v>
      </c>
      <c r="B16" s="268">
        <v>0.24423476799738286</v>
      </c>
      <c r="C16" s="268">
        <v>4.3698719067004545E-2</v>
      </c>
      <c r="D16" s="268">
        <v>4.3642248795291829E-3</v>
      </c>
      <c r="E16" s="268">
        <v>1</v>
      </c>
      <c r="F16" s="17"/>
    </row>
    <row r="17" spans="1:6" ht="33.75" customHeight="1" x14ac:dyDescent="0.3">
      <c r="A17" s="398" t="s">
        <v>2174</v>
      </c>
      <c r="B17" s="398"/>
      <c r="C17" s="398"/>
      <c r="D17" s="398"/>
      <c r="E17" s="398"/>
      <c r="F17" s="398"/>
    </row>
    <row r="18" spans="1:6" x14ac:dyDescent="0.3">
      <c r="B18" s="15"/>
      <c r="C18" s="15"/>
      <c r="D18" s="15"/>
      <c r="E18" s="15"/>
    </row>
  </sheetData>
  <mergeCells count="1">
    <mergeCell ref="A17:F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2"/>
  <sheetViews>
    <sheetView workbookViewId="0">
      <pane xSplit="3" ySplit="4" topLeftCell="D5" activePane="bottomRight" state="frozen"/>
      <selection activeCell="A3" sqref="A3"/>
      <selection pane="topRight" activeCell="A3" sqref="A3"/>
      <selection pane="bottomLeft" activeCell="A3" sqref="A3"/>
      <selection pane="bottomRight" activeCell="A2" sqref="A2"/>
    </sheetView>
  </sheetViews>
  <sheetFormatPr defaultRowHeight="14.4" x14ac:dyDescent="0.3"/>
  <cols>
    <col min="1" max="1" width="11" style="148" customWidth="1"/>
    <col min="2" max="2" width="7" style="148" bestFit="1" customWidth="1"/>
    <col min="3" max="3" width="15.5546875" style="26" customWidth="1"/>
    <col min="4" max="4" width="35.88671875" style="26" customWidth="1"/>
    <col min="5" max="5" width="28" style="26" customWidth="1"/>
    <col min="6" max="6" width="22.88671875" style="148" bestFit="1" customWidth="1"/>
    <col min="7" max="7" width="18" style="148" bestFit="1" customWidth="1"/>
    <col min="8" max="8" width="9.109375" style="148" bestFit="1" customWidth="1"/>
    <col min="9" max="9" width="9.5546875" style="148" customWidth="1"/>
    <col min="10" max="10" width="12.109375" style="147" customWidth="1"/>
    <col min="11" max="11" width="12.88671875" style="148" customWidth="1"/>
    <col min="12" max="12" width="10.5546875" style="148" bestFit="1" customWidth="1"/>
    <col min="13" max="13" width="9.5546875" style="148" bestFit="1" customWidth="1"/>
    <col min="14" max="14" width="10.5546875" style="148" bestFit="1" customWidth="1"/>
    <col min="15" max="15" width="10.5546875" style="148" customWidth="1"/>
    <col min="16" max="16" width="32" style="26" customWidth="1"/>
  </cols>
  <sheetData>
    <row r="1" spans="1:17" ht="15.6" x14ac:dyDescent="0.3">
      <c r="A1" s="327" t="s">
        <v>2188</v>
      </c>
      <c r="B1" s="328"/>
      <c r="C1" s="328"/>
      <c r="D1" s="328"/>
    </row>
    <row r="2" spans="1:17" x14ac:dyDescent="0.3">
      <c r="A2" s="84" t="s">
        <v>2205</v>
      </c>
      <c r="E2" s="332" t="s">
        <v>2196</v>
      </c>
    </row>
    <row r="3" spans="1:17" x14ac:dyDescent="0.3">
      <c r="A3" s="84"/>
    </row>
    <row r="4" spans="1:17" s="171" customFormat="1" ht="43.2" x14ac:dyDescent="0.3">
      <c r="A4" s="146" t="s">
        <v>1444</v>
      </c>
      <c r="B4" s="146" t="s">
        <v>553</v>
      </c>
      <c r="C4" s="146" t="s">
        <v>1395</v>
      </c>
      <c r="D4" s="144" t="s">
        <v>53</v>
      </c>
      <c r="E4" s="265" t="s">
        <v>54</v>
      </c>
      <c r="F4" s="145" t="s">
        <v>554</v>
      </c>
      <c r="G4" s="144" t="s">
        <v>0</v>
      </c>
      <c r="H4" s="380" t="s">
        <v>56</v>
      </c>
      <c r="I4" s="145" t="s">
        <v>32</v>
      </c>
      <c r="J4" s="145" t="s">
        <v>411</v>
      </c>
      <c r="K4" s="380" t="s">
        <v>34</v>
      </c>
      <c r="L4" s="380" t="s">
        <v>58</v>
      </c>
      <c r="M4" s="380" t="s">
        <v>556</v>
      </c>
      <c r="N4" s="380" t="s">
        <v>1282</v>
      </c>
      <c r="O4" s="380" t="s">
        <v>1283</v>
      </c>
      <c r="P4" s="265" t="s">
        <v>2214</v>
      </c>
      <c r="Q4" s="10" t="s">
        <v>60</v>
      </c>
    </row>
    <row r="5" spans="1:17" x14ac:dyDescent="0.3">
      <c r="A5" s="148" t="s">
        <v>1284</v>
      </c>
      <c r="C5" s="148"/>
      <c r="D5" s="26" t="s">
        <v>1285</v>
      </c>
      <c r="E5" s="26" t="s">
        <v>1286</v>
      </c>
      <c r="F5" t="s">
        <v>585</v>
      </c>
      <c r="G5" t="s">
        <v>12</v>
      </c>
      <c r="H5" s="181">
        <v>12.5</v>
      </c>
      <c r="I5" s="181">
        <v>12.5</v>
      </c>
      <c r="J5" s="181">
        <v>0</v>
      </c>
      <c r="K5" s="181">
        <v>0</v>
      </c>
      <c r="L5" s="181">
        <v>0</v>
      </c>
      <c r="M5" s="181">
        <v>0</v>
      </c>
      <c r="N5" s="181">
        <v>0</v>
      </c>
      <c r="O5" s="181">
        <v>0</v>
      </c>
      <c r="P5" s="26" t="s">
        <v>1329</v>
      </c>
      <c r="Q5" t="s">
        <v>490</v>
      </c>
    </row>
    <row r="6" spans="1:17" x14ac:dyDescent="0.3">
      <c r="A6" s="148" t="s">
        <v>570</v>
      </c>
      <c r="C6" s="148">
        <v>1</v>
      </c>
      <c r="D6" t="s">
        <v>69</v>
      </c>
      <c r="E6" s="26" t="s">
        <v>571</v>
      </c>
      <c r="F6" t="s">
        <v>572</v>
      </c>
      <c r="G6" t="s">
        <v>13</v>
      </c>
      <c r="H6" s="181">
        <v>14.3</v>
      </c>
      <c r="I6" s="181">
        <v>0</v>
      </c>
      <c r="J6" s="181">
        <v>0</v>
      </c>
      <c r="K6" s="181">
        <v>14.3</v>
      </c>
      <c r="L6" s="181">
        <v>0</v>
      </c>
      <c r="M6" s="181">
        <v>0</v>
      </c>
      <c r="N6" s="181">
        <v>0</v>
      </c>
      <c r="O6" s="181">
        <v>0</v>
      </c>
      <c r="P6" s="26" t="s">
        <v>1329</v>
      </c>
      <c r="Q6" t="s">
        <v>490</v>
      </c>
    </row>
    <row r="7" spans="1:17" x14ac:dyDescent="0.3">
      <c r="A7" s="148" t="s">
        <v>724</v>
      </c>
      <c r="B7" s="148">
        <v>331740</v>
      </c>
      <c r="C7" s="148">
        <v>683</v>
      </c>
      <c r="D7" t="s">
        <v>154</v>
      </c>
      <c r="E7" s="26" t="s">
        <v>155</v>
      </c>
      <c r="F7" t="s">
        <v>725</v>
      </c>
      <c r="G7" t="s">
        <v>8</v>
      </c>
      <c r="H7" s="181">
        <v>0.2</v>
      </c>
      <c r="I7" s="181">
        <v>0</v>
      </c>
      <c r="J7" s="181">
        <v>0.2</v>
      </c>
      <c r="K7" s="181">
        <v>0</v>
      </c>
      <c r="L7" s="181">
        <v>0</v>
      </c>
      <c r="M7" s="181">
        <v>0</v>
      </c>
      <c r="N7" s="181">
        <v>0</v>
      </c>
      <c r="O7" s="181">
        <v>0</v>
      </c>
      <c r="P7" s="26" t="s">
        <v>1330</v>
      </c>
      <c r="Q7" t="s">
        <v>1376</v>
      </c>
    </row>
    <row r="8" spans="1:17" x14ac:dyDescent="0.3">
      <c r="A8" s="148" t="s">
        <v>726</v>
      </c>
      <c r="C8" s="148">
        <v>8</v>
      </c>
      <c r="D8" t="s">
        <v>189</v>
      </c>
      <c r="E8" s="26" t="s">
        <v>156</v>
      </c>
      <c r="F8" t="s">
        <v>585</v>
      </c>
      <c r="G8" t="s">
        <v>12</v>
      </c>
      <c r="H8" s="181">
        <v>77.900000000000006</v>
      </c>
      <c r="I8" s="181">
        <v>75.900000000000006</v>
      </c>
      <c r="J8" s="181">
        <v>2</v>
      </c>
      <c r="K8" s="181">
        <v>0</v>
      </c>
      <c r="L8" s="181">
        <v>0</v>
      </c>
      <c r="M8" s="181">
        <v>0</v>
      </c>
      <c r="N8" s="181">
        <v>0</v>
      </c>
      <c r="O8" s="181">
        <v>0</v>
      </c>
      <c r="P8" s="26" t="s">
        <v>1329</v>
      </c>
      <c r="Q8" t="s">
        <v>490</v>
      </c>
    </row>
    <row r="9" spans="1:17" x14ac:dyDescent="0.3">
      <c r="A9" s="148" t="s">
        <v>727</v>
      </c>
      <c r="C9" s="148">
        <v>8</v>
      </c>
      <c r="D9" t="s">
        <v>189</v>
      </c>
      <c r="E9" s="26" t="s">
        <v>728</v>
      </c>
      <c r="F9" t="s">
        <v>585</v>
      </c>
      <c r="G9" t="s">
        <v>12</v>
      </c>
      <c r="H9" s="181">
        <v>44.4</v>
      </c>
      <c r="I9" s="181">
        <v>0</v>
      </c>
      <c r="J9" s="181">
        <v>0</v>
      </c>
      <c r="K9" s="181">
        <v>44.4</v>
      </c>
      <c r="L9" s="181">
        <v>0</v>
      </c>
      <c r="M9" s="181">
        <v>0</v>
      </c>
      <c r="N9" s="181">
        <v>0</v>
      </c>
      <c r="O9" s="181">
        <v>0</v>
      </c>
      <c r="P9" s="26" t="s">
        <v>1329</v>
      </c>
    </row>
    <row r="10" spans="1:17" x14ac:dyDescent="0.3">
      <c r="A10" s="148" t="s">
        <v>729</v>
      </c>
      <c r="C10" s="148">
        <v>8</v>
      </c>
      <c r="D10" t="s">
        <v>189</v>
      </c>
      <c r="E10" s="26" t="s">
        <v>158</v>
      </c>
      <c r="F10" t="s">
        <v>585</v>
      </c>
      <c r="G10" t="s">
        <v>12</v>
      </c>
      <c r="H10" s="181">
        <v>346.9</v>
      </c>
      <c r="I10" s="181">
        <v>346.9</v>
      </c>
      <c r="J10" s="181">
        <v>0</v>
      </c>
      <c r="K10" s="181">
        <v>0</v>
      </c>
      <c r="L10" s="181">
        <v>0</v>
      </c>
      <c r="M10" s="181">
        <v>0</v>
      </c>
      <c r="N10" s="181">
        <v>0</v>
      </c>
      <c r="O10" s="181">
        <v>0</v>
      </c>
      <c r="P10" s="26" t="s">
        <v>1329</v>
      </c>
      <c r="Q10" t="s">
        <v>490</v>
      </c>
    </row>
    <row r="11" spans="1:17" x14ac:dyDescent="0.3">
      <c r="A11" s="148" t="s">
        <v>730</v>
      </c>
      <c r="B11" s="148">
        <v>331760</v>
      </c>
      <c r="C11" s="148">
        <v>5</v>
      </c>
      <c r="D11" t="s">
        <v>159</v>
      </c>
      <c r="E11" s="26" t="s">
        <v>160</v>
      </c>
      <c r="F11" t="s">
        <v>731</v>
      </c>
      <c r="G11" t="s">
        <v>9</v>
      </c>
      <c r="H11" s="181">
        <v>2.2000000000000002</v>
      </c>
      <c r="I11" s="181">
        <v>0</v>
      </c>
      <c r="J11" s="181">
        <v>2.2000000000000002</v>
      </c>
      <c r="K11" s="181">
        <v>0</v>
      </c>
      <c r="L11" s="181">
        <v>0</v>
      </c>
      <c r="M11" s="181">
        <v>0</v>
      </c>
      <c r="N11" s="181">
        <v>0</v>
      </c>
      <c r="O11" s="181">
        <v>0</v>
      </c>
      <c r="P11" s="26" t="s">
        <v>1329</v>
      </c>
      <c r="Q11" t="s">
        <v>490</v>
      </c>
    </row>
    <row r="12" spans="1:17" x14ac:dyDescent="0.3">
      <c r="A12" s="148" t="s">
        <v>732</v>
      </c>
      <c r="B12" s="148">
        <v>331770</v>
      </c>
      <c r="C12" s="148">
        <v>747</v>
      </c>
      <c r="D12" t="s">
        <v>161</v>
      </c>
      <c r="E12" s="26" t="s">
        <v>162</v>
      </c>
      <c r="F12" t="s">
        <v>733</v>
      </c>
      <c r="G12" t="s">
        <v>14</v>
      </c>
      <c r="H12" s="181">
        <v>0.39500000000000002</v>
      </c>
      <c r="I12" s="181">
        <v>0</v>
      </c>
      <c r="J12" s="181">
        <v>0.39500000000000002</v>
      </c>
      <c r="K12" s="181">
        <v>0</v>
      </c>
      <c r="L12" s="181">
        <v>0</v>
      </c>
      <c r="M12" s="181">
        <v>0</v>
      </c>
      <c r="N12" s="181">
        <v>0</v>
      </c>
      <c r="O12" s="181">
        <v>0</v>
      </c>
      <c r="P12" s="26" t="s">
        <v>1330</v>
      </c>
      <c r="Q12" t="s">
        <v>524</v>
      </c>
    </row>
    <row r="13" spans="1:17" x14ac:dyDescent="0.3">
      <c r="A13" s="148" t="s">
        <v>734</v>
      </c>
      <c r="B13" s="148">
        <v>331750</v>
      </c>
      <c r="C13" s="148">
        <v>291</v>
      </c>
      <c r="D13" t="s">
        <v>163</v>
      </c>
      <c r="E13" s="26" t="s">
        <v>164</v>
      </c>
      <c r="F13" t="s">
        <v>735</v>
      </c>
      <c r="G13" t="s">
        <v>4</v>
      </c>
      <c r="H13" s="181">
        <v>0.54100000000000004</v>
      </c>
      <c r="I13" s="181">
        <v>0</v>
      </c>
      <c r="J13" s="181">
        <v>0.25700000000000001</v>
      </c>
      <c r="K13" s="181">
        <v>0.28399999999999997</v>
      </c>
      <c r="L13" s="181">
        <v>0</v>
      </c>
      <c r="M13" s="181">
        <v>0</v>
      </c>
      <c r="N13" s="181">
        <v>0</v>
      </c>
      <c r="O13" s="181">
        <v>0</v>
      </c>
      <c r="P13" s="26" t="s">
        <v>1327</v>
      </c>
      <c r="Q13" t="s">
        <v>945</v>
      </c>
    </row>
    <row r="14" spans="1:17" x14ac:dyDescent="0.3">
      <c r="A14" s="148" t="s">
        <v>736</v>
      </c>
      <c r="B14" s="148">
        <v>331780</v>
      </c>
      <c r="C14" s="148">
        <v>337</v>
      </c>
      <c r="D14" t="s">
        <v>165</v>
      </c>
      <c r="E14" s="26" t="s">
        <v>166</v>
      </c>
      <c r="F14" t="s">
        <v>737</v>
      </c>
      <c r="G14" t="s">
        <v>9</v>
      </c>
      <c r="H14" s="181">
        <v>1.1040000000000001</v>
      </c>
      <c r="I14" s="181">
        <v>0</v>
      </c>
      <c r="J14" s="181">
        <v>1.1040000000000001</v>
      </c>
      <c r="K14" s="181">
        <v>0</v>
      </c>
      <c r="L14" s="181">
        <v>0</v>
      </c>
      <c r="M14" s="181">
        <v>0</v>
      </c>
      <c r="N14" s="181">
        <v>0</v>
      </c>
      <c r="O14" s="181">
        <v>0</v>
      </c>
      <c r="P14" s="26" t="s">
        <v>1330</v>
      </c>
      <c r="Q14" t="s">
        <v>490</v>
      </c>
    </row>
    <row r="15" spans="1:17" x14ac:dyDescent="0.3">
      <c r="A15" s="148" t="s">
        <v>738</v>
      </c>
      <c r="C15" s="148">
        <v>520</v>
      </c>
      <c r="D15" t="s">
        <v>167</v>
      </c>
      <c r="E15" s="26" t="s">
        <v>167</v>
      </c>
      <c r="F15" t="s">
        <v>585</v>
      </c>
      <c r="G15" t="s">
        <v>12</v>
      </c>
      <c r="H15" s="181">
        <v>27.5</v>
      </c>
      <c r="I15" s="181">
        <v>27.5</v>
      </c>
      <c r="J15" s="181">
        <v>0</v>
      </c>
      <c r="K15" s="181">
        <v>0</v>
      </c>
      <c r="L15" s="181">
        <v>0</v>
      </c>
      <c r="M15" s="181">
        <v>0</v>
      </c>
      <c r="N15" s="181">
        <v>0</v>
      </c>
      <c r="O15" s="181">
        <v>0</v>
      </c>
      <c r="P15" s="26" t="s">
        <v>1329</v>
      </c>
    </row>
    <row r="16" spans="1:17" x14ac:dyDescent="0.3">
      <c r="A16" s="148" t="s">
        <v>575</v>
      </c>
      <c r="C16" s="148">
        <v>1</v>
      </c>
      <c r="D16" t="s">
        <v>69</v>
      </c>
      <c r="E16" s="26" t="s">
        <v>74</v>
      </c>
      <c r="F16" t="s">
        <v>572</v>
      </c>
      <c r="G16" t="s">
        <v>13</v>
      </c>
      <c r="H16" s="181">
        <v>61.7</v>
      </c>
      <c r="I16" s="181">
        <v>37.200000000000003</v>
      </c>
      <c r="J16" s="181">
        <v>24.500000000000004</v>
      </c>
      <c r="K16" s="181">
        <v>0</v>
      </c>
      <c r="L16" s="181">
        <v>0</v>
      </c>
      <c r="M16" s="181">
        <v>0</v>
      </c>
      <c r="N16" s="181">
        <v>0</v>
      </c>
      <c r="O16" s="181">
        <v>0</v>
      </c>
      <c r="P16" s="26" t="s">
        <v>1329</v>
      </c>
      <c r="Q16" s="148" t="s">
        <v>530</v>
      </c>
    </row>
    <row r="17" spans="1:17" x14ac:dyDescent="0.3">
      <c r="A17" s="148" t="s">
        <v>740</v>
      </c>
      <c r="C17" s="148">
        <v>214</v>
      </c>
      <c r="D17" t="s">
        <v>169</v>
      </c>
      <c r="E17" s="26" t="s">
        <v>170</v>
      </c>
      <c r="F17" t="s">
        <v>742</v>
      </c>
      <c r="G17" t="s">
        <v>10</v>
      </c>
      <c r="H17" s="181">
        <v>20.3</v>
      </c>
      <c r="I17" s="181">
        <v>17.3</v>
      </c>
      <c r="J17" s="181">
        <v>3</v>
      </c>
      <c r="K17" s="181">
        <v>0</v>
      </c>
      <c r="L17" s="181">
        <v>0</v>
      </c>
      <c r="M17" s="181">
        <v>0</v>
      </c>
      <c r="N17" s="181">
        <v>0</v>
      </c>
      <c r="O17" s="181">
        <v>0</v>
      </c>
      <c r="P17" s="26" t="s">
        <v>1329</v>
      </c>
      <c r="Q17" t="s">
        <v>490</v>
      </c>
    </row>
    <row r="18" spans="1:17" x14ac:dyDescent="0.3">
      <c r="A18" s="148" t="s">
        <v>743</v>
      </c>
      <c r="B18" s="148">
        <v>331790</v>
      </c>
      <c r="C18" s="148">
        <v>420</v>
      </c>
      <c r="D18" t="s">
        <v>171</v>
      </c>
      <c r="E18" s="26" t="s">
        <v>172</v>
      </c>
      <c r="F18" t="s">
        <v>744</v>
      </c>
      <c r="G18" t="s">
        <v>14</v>
      </c>
      <c r="H18" s="181">
        <v>0.32</v>
      </c>
      <c r="I18" s="181">
        <v>0</v>
      </c>
      <c r="J18" s="181">
        <v>0.32</v>
      </c>
      <c r="K18" s="181">
        <v>0</v>
      </c>
      <c r="L18" s="181">
        <v>0</v>
      </c>
      <c r="M18" s="181">
        <v>0</v>
      </c>
      <c r="N18" s="181">
        <v>0</v>
      </c>
      <c r="O18" s="181">
        <v>0</v>
      </c>
      <c r="P18" s="26" t="s">
        <v>1330</v>
      </c>
      <c r="Q18" t="s">
        <v>525</v>
      </c>
    </row>
    <row r="19" spans="1:17" x14ac:dyDescent="0.3">
      <c r="A19" s="148" t="s">
        <v>745</v>
      </c>
      <c r="B19" s="148">
        <v>331810</v>
      </c>
      <c r="C19" s="148">
        <v>767</v>
      </c>
      <c r="D19" t="s">
        <v>746</v>
      </c>
      <c r="E19" s="26" t="s">
        <v>174</v>
      </c>
      <c r="F19" t="s">
        <v>747</v>
      </c>
      <c r="G19" t="s">
        <v>14</v>
      </c>
      <c r="H19" s="181">
        <v>0</v>
      </c>
      <c r="I19" s="181">
        <v>0</v>
      </c>
      <c r="J19" s="181">
        <v>0</v>
      </c>
      <c r="K19" s="181">
        <v>0</v>
      </c>
      <c r="L19" s="181">
        <v>0</v>
      </c>
      <c r="M19" s="181">
        <v>0</v>
      </c>
      <c r="N19" s="181">
        <v>0</v>
      </c>
      <c r="O19" s="181">
        <v>0</v>
      </c>
      <c r="Q19" t="s">
        <v>1376</v>
      </c>
    </row>
    <row r="20" spans="1:17" x14ac:dyDescent="0.3">
      <c r="A20" s="148" t="s">
        <v>748</v>
      </c>
      <c r="B20" s="148">
        <v>331820</v>
      </c>
      <c r="C20" s="148">
        <v>432</v>
      </c>
      <c r="D20" t="s">
        <v>175</v>
      </c>
      <c r="E20" s="26" t="s">
        <v>176</v>
      </c>
      <c r="F20" t="s">
        <v>749</v>
      </c>
      <c r="G20" t="s">
        <v>11</v>
      </c>
      <c r="H20" s="181">
        <v>1.6749999999999998</v>
      </c>
      <c r="I20" s="181">
        <v>0</v>
      </c>
      <c r="J20" s="181">
        <v>1.1519999999999999</v>
      </c>
      <c r="K20" s="181">
        <v>0</v>
      </c>
      <c r="L20" s="181">
        <v>0.2</v>
      </c>
      <c r="M20" s="181">
        <v>4.5999999999999999E-2</v>
      </c>
      <c r="N20" s="181">
        <v>0.27700000000000002</v>
      </c>
      <c r="O20" s="181">
        <v>0</v>
      </c>
      <c r="P20" s="26" t="s">
        <v>1327</v>
      </c>
      <c r="Q20" t="s">
        <v>490</v>
      </c>
    </row>
    <row r="21" spans="1:17" x14ac:dyDescent="0.3">
      <c r="A21" s="148" t="s">
        <v>750</v>
      </c>
      <c r="B21" s="148">
        <v>331840</v>
      </c>
      <c r="C21" s="148">
        <v>682</v>
      </c>
      <c r="D21" t="s">
        <v>177</v>
      </c>
      <c r="E21" s="26" t="s">
        <v>178</v>
      </c>
      <c r="F21" t="s">
        <v>751</v>
      </c>
      <c r="G21" t="s">
        <v>14</v>
      </c>
      <c r="H21" s="181">
        <v>0.32700000000000001</v>
      </c>
      <c r="I21" s="181">
        <v>0</v>
      </c>
      <c r="J21" s="181">
        <v>0.32700000000000001</v>
      </c>
      <c r="K21" s="181">
        <v>0</v>
      </c>
      <c r="L21" s="181">
        <v>0</v>
      </c>
      <c r="M21" s="181">
        <v>0</v>
      </c>
      <c r="N21" s="181">
        <v>0</v>
      </c>
      <c r="O21" s="181">
        <v>0</v>
      </c>
      <c r="P21" s="26" t="s">
        <v>1330</v>
      </c>
    </row>
    <row r="22" spans="1:17" x14ac:dyDescent="0.3">
      <c r="A22" s="148" t="s">
        <v>752</v>
      </c>
      <c r="B22" s="148">
        <v>331850</v>
      </c>
      <c r="C22" s="148">
        <v>686</v>
      </c>
      <c r="D22" t="s">
        <v>179</v>
      </c>
      <c r="E22" s="26" t="s">
        <v>180</v>
      </c>
      <c r="F22" t="s">
        <v>753</v>
      </c>
      <c r="G22" t="s">
        <v>7</v>
      </c>
      <c r="H22" s="181">
        <v>0.48699999999999999</v>
      </c>
      <c r="I22" s="181">
        <v>0</v>
      </c>
      <c r="J22" s="181">
        <v>0.48699999999999999</v>
      </c>
      <c r="K22" s="181">
        <v>0</v>
      </c>
      <c r="L22" s="181">
        <v>0</v>
      </c>
      <c r="M22" s="181">
        <v>0</v>
      </c>
      <c r="N22" s="181">
        <v>0</v>
      </c>
      <c r="O22" s="181">
        <v>0</v>
      </c>
      <c r="P22" s="26" t="s">
        <v>1330</v>
      </c>
      <c r="Q22" t="s">
        <v>532</v>
      </c>
    </row>
    <row r="23" spans="1:17" x14ac:dyDescent="0.3">
      <c r="A23" s="148" t="s">
        <v>754</v>
      </c>
      <c r="B23" s="148">
        <v>331870</v>
      </c>
      <c r="C23" s="148">
        <v>658</v>
      </c>
      <c r="D23" t="s">
        <v>183</v>
      </c>
      <c r="E23" s="26" t="s">
        <v>184</v>
      </c>
      <c r="F23" t="s">
        <v>755</v>
      </c>
      <c r="G23" t="s">
        <v>6</v>
      </c>
      <c r="H23" s="181">
        <v>0.66</v>
      </c>
      <c r="I23" s="181">
        <v>0</v>
      </c>
      <c r="J23" s="181">
        <v>0.49299999999999999</v>
      </c>
      <c r="K23" s="181">
        <v>0.16700000000000001</v>
      </c>
      <c r="L23" s="181">
        <v>0</v>
      </c>
      <c r="M23" s="181">
        <v>0</v>
      </c>
      <c r="N23" s="181">
        <v>0</v>
      </c>
      <c r="O23" s="181">
        <v>0</v>
      </c>
      <c r="P23" s="26" t="s">
        <v>1327</v>
      </c>
      <c r="Q23" t="s">
        <v>490</v>
      </c>
    </row>
    <row r="24" spans="1:17" x14ac:dyDescent="0.3">
      <c r="A24" s="148" t="s">
        <v>756</v>
      </c>
      <c r="B24" s="148">
        <v>331880</v>
      </c>
      <c r="C24" s="148">
        <v>437</v>
      </c>
      <c r="D24" t="s">
        <v>185</v>
      </c>
      <c r="E24" s="26" t="s">
        <v>186</v>
      </c>
      <c r="F24" t="s">
        <v>757</v>
      </c>
      <c r="G24" t="s">
        <v>6</v>
      </c>
      <c r="H24" s="181">
        <v>0.435</v>
      </c>
      <c r="I24" s="181">
        <v>0</v>
      </c>
      <c r="J24" s="181">
        <v>0.435</v>
      </c>
      <c r="K24" s="181">
        <v>0</v>
      </c>
      <c r="L24" s="181">
        <v>0</v>
      </c>
      <c r="M24" s="181">
        <v>0</v>
      </c>
      <c r="N24" s="181">
        <v>0</v>
      </c>
      <c r="O24" s="181">
        <v>0</v>
      </c>
      <c r="P24" s="26" t="s">
        <v>1330</v>
      </c>
      <c r="Q24" t="s">
        <v>532</v>
      </c>
    </row>
    <row r="25" spans="1:17" x14ac:dyDescent="0.3">
      <c r="A25" s="148" t="s">
        <v>758</v>
      </c>
      <c r="B25" s="148">
        <v>331860</v>
      </c>
      <c r="C25" s="148">
        <v>297</v>
      </c>
      <c r="D25" t="s">
        <v>181</v>
      </c>
      <c r="E25" s="26" t="s">
        <v>1287</v>
      </c>
      <c r="F25" t="s">
        <v>759</v>
      </c>
      <c r="G25" t="s">
        <v>6</v>
      </c>
      <c r="H25" s="181">
        <v>0.63500000000000001</v>
      </c>
      <c r="I25" s="181">
        <v>0</v>
      </c>
      <c r="J25" s="181">
        <v>0.57500000000000007</v>
      </c>
      <c r="K25" s="181">
        <v>0.06</v>
      </c>
      <c r="L25" s="181">
        <v>0</v>
      </c>
      <c r="M25" s="181">
        <v>0</v>
      </c>
      <c r="N25" s="181">
        <v>0</v>
      </c>
      <c r="O25" s="181">
        <v>0</v>
      </c>
      <c r="P25" s="26" t="s">
        <v>1327</v>
      </c>
      <c r="Q25" t="s">
        <v>490</v>
      </c>
    </row>
    <row r="26" spans="1:17" x14ac:dyDescent="0.3">
      <c r="A26" s="148" t="s">
        <v>760</v>
      </c>
      <c r="B26" s="148">
        <v>331890</v>
      </c>
      <c r="C26" s="148">
        <v>368</v>
      </c>
      <c r="D26" t="s">
        <v>187</v>
      </c>
      <c r="E26" s="26" t="s">
        <v>188</v>
      </c>
      <c r="F26" t="s">
        <v>761</v>
      </c>
      <c r="G26" t="s">
        <v>7</v>
      </c>
      <c r="H26" s="181">
        <v>0.35100000000000003</v>
      </c>
      <c r="I26" s="181">
        <v>0</v>
      </c>
      <c r="J26" s="181">
        <v>0.35100000000000003</v>
      </c>
      <c r="K26" s="181">
        <v>0</v>
      </c>
      <c r="L26" s="181">
        <v>0</v>
      </c>
      <c r="M26" s="181">
        <v>0</v>
      </c>
      <c r="N26" s="181">
        <v>0</v>
      </c>
      <c r="O26" s="181">
        <v>0</v>
      </c>
      <c r="P26" s="26" t="s">
        <v>1330</v>
      </c>
      <c r="Q26" t="s">
        <v>527</v>
      </c>
    </row>
    <row r="27" spans="1:17" x14ac:dyDescent="0.3">
      <c r="A27" s="148" t="s">
        <v>576</v>
      </c>
      <c r="C27" s="148">
        <v>1</v>
      </c>
      <c r="D27" t="s">
        <v>69</v>
      </c>
      <c r="E27" s="26" t="s">
        <v>75</v>
      </c>
      <c r="F27" t="s">
        <v>572</v>
      </c>
      <c r="G27" t="s">
        <v>13</v>
      </c>
      <c r="H27" s="181">
        <v>8.5</v>
      </c>
      <c r="I27" s="181">
        <v>0</v>
      </c>
      <c r="J27" s="181">
        <v>0</v>
      </c>
      <c r="K27" s="181">
        <v>8.5</v>
      </c>
      <c r="L27" s="181">
        <v>0</v>
      </c>
      <c r="M27" s="181">
        <v>0</v>
      </c>
      <c r="N27" s="181">
        <v>0</v>
      </c>
      <c r="O27" s="181">
        <v>0</v>
      </c>
      <c r="P27" s="26" t="s">
        <v>1329</v>
      </c>
      <c r="Q27" t="s">
        <v>490</v>
      </c>
    </row>
    <row r="28" spans="1:17" x14ac:dyDescent="0.3">
      <c r="A28" s="148" t="s">
        <v>762</v>
      </c>
      <c r="C28" s="148">
        <v>8</v>
      </c>
      <c r="D28" t="s">
        <v>189</v>
      </c>
      <c r="E28" s="26" t="s">
        <v>190</v>
      </c>
      <c r="F28" t="s">
        <v>585</v>
      </c>
      <c r="G28" t="s">
        <v>12</v>
      </c>
      <c r="H28" s="181">
        <v>312.39999999999998</v>
      </c>
      <c r="I28" s="181">
        <v>312.39999999999998</v>
      </c>
      <c r="J28" s="181">
        <v>0</v>
      </c>
      <c r="K28" s="181">
        <v>0</v>
      </c>
      <c r="L28" s="181">
        <v>0</v>
      </c>
      <c r="M28" s="181">
        <v>0</v>
      </c>
      <c r="N28" s="181">
        <v>0</v>
      </c>
      <c r="O28" s="181">
        <v>0</v>
      </c>
      <c r="P28" s="26" t="s">
        <v>1329</v>
      </c>
      <c r="Q28" t="s">
        <v>490</v>
      </c>
    </row>
    <row r="29" spans="1:17" x14ac:dyDescent="0.3">
      <c r="A29" s="148" t="s">
        <v>763</v>
      </c>
      <c r="C29" s="148">
        <v>8</v>
      </c>
      <c r="D29" t="s">
        <v>189</v>
      </c>
      <c r="E29" s="26" t="s">
        <v>191</v>
      </c>
      <c r="F29" t="s">
        <v>585</v>
      </c>
      <c r="G29" t="s">
        <v>12</v>
      </c>
      <c r="H29" s="181">
        <v>19.399999999999999</v>
      </c>
      <c r="I29" s="181">
        <v>0</v>
      </c>
      <c r="J29" s="181">
        <v>0</v>
      </c>
      <c r="K29" s="181">
        <v>19.399999999999999</v>
      </c>
      <c r="L29" s="181">
        <v>0</v>
      </c>
      <c r="M29" s="181">
        <v>0</v>
      </c>
      <c r="N29" s="181">
        <v>0</v>
      </c>
      <c r="O29" s="181">
        <v>0</v>
      </c>
      <c r="P29" s="26" t="s">
        <v>1329</v>
      </c>
      <c r="Q29" t="s">
        <v>1391</v>
      </c>
    </row>
    <row r="30" spans="1:17" x14ac:dyDescent="0.3">
      <c r="A30" s="148" t="s">
        <v>764</v>
      </c>
      <c r="C30" s="148">
        <v>8</v>
      </c>
      <c r="D30" t="s">
        <v>189</v>
      </c>
      <c r="E30" s="26" t="s">
        <v>192</v>
      </c>
      <c r="F30" t="s">
        <v>585</v>
      </c>
      <c r="G30" t="s">
        <v>12</v>
      </c>
      <c r="H30" s="181">
        <v>15</v>
      </c>
      <c r="I30" s="181">
        <v>15</v>
      </c>
      <c r="J30" s="181">
        <v>0</v>
      </c>
      <c r="K30" s="181">
        <v>0</v>
      </c>
      <c r="L30" s="181">
        <v>0</v>
      </c>
      <c r="M30" s="181">
        <v>0</v>
      </c>
      <c r="N30" s="181">
        <v>0</v>
      </c>
      <c r="O30" s="181">
        <v>0</v>
      </c>
      <c r="P30" s="26" t="s">
        <v>1329</v>
      </c>
      <c r="Q30" t="s">
        <v>490</v>
      </c>
    </row>
    <row r="31" spans="1:17" x14ac:dyDescent="0.3">
      <c r="A31" s="148" t="s">
        <v>765</v>
      </c>
      <c r="C31" s="148">
        <v>8</v>
      </c>
      <c r="D31" t="s">
        <v>189</v>
      </c>
      <c r="E31" s="26" t="s">
        <v>526</v>
      </c>
      <c r="F31" t="s">
        <v>585</v>
      </c>
      <c r="G31" t="s">
        <v>12</v>
      </c>
      <c r="H31" s="181">
        <v>203.89999999999998</v>
      </c>
      <c r="I31" s="181">
        <v>203.89999999999998</v>
      </c>
      <c r="J31" s="181">
        <v>0</v>
      </c>
      <c r="K31" s="181">
        <v>0</v>
      </c>
      <c r="L31" s="181">
        <v>0</v>
      </c>
      <c r="M31" s="181">
        <v>0</v>
      </c>
      <c r="N31" s="181">
        <v>0</v>
      </c>
      <c r="O31" s="181">
        <v>0</v>
      </c>
      <c r="P31" s="26" t="s">
        <v>1329</v>
      </c>
      <c r="Q31" t="s">
        <v>490</v>
      </c>
    </row>
    <row r="32" spans="1:17" x14ac:dyDescent="0.3">
      <c r="A32" s="148" t="s">
        <v>766</v>
      </c>
      <c r="B32" s="148">
        <v>331900</v>
      </c>
      <c r="C32" s="148">
        <v>256</v>
      </c>
      <c r="D32" t="s">
        <v>193</v>
      </c>
      <c r="E32" s="26" t="s">
        <v>194</v>
      </c>
      <c r="F32" t="s">
        <v>767</v>
      </c>
      <c r="G32" t="s">
        <v>14</v>
      </c>
      <c r="H32" s="181">
        <v>0.29000000000000004</v>
      </c>
      <c r="I32" s="181">
        <v>0</v>
      </c>
      <c r="J32" s="181">
        <v>0.29000000000000004</v>
      </c>
      <c r="K32" s="181">
        <v>0</v>
      </c>
      <c r="L32" s="181">
        <v>0</v>
      </c>
      <c r="M32" s="181">
        <v>0</v>
      </c>
      <c r="N32" s="181">
        <v>0</v>
      </c>
      <c r="O32" s="181">
        <v>0</v>
      </c>
      <c r="P32" s="26" t="s">
        <v>1330</v>
      </c>
      <c r="Q32" t="s">
        <v>490</v>
      </c>
    </row>
    <row r="33" spans="1:17" x14ac:dyDescent="0.3">
      <c r="A33" s="148" t="s">
        <v>770</v>
      </c>
      <c r="B33" s="148">
        <v>331910</v>
      </c>
      <c r="C33" s="148">
        <v>360</v>
      </c>
      <c r="D33" t="s">
        <v>195</v>
      </c>
      <c r="E33" s="26" t="s">
        <v>196</v>
      </c>
      <c r="F33" t="s">
        <v>771</v>
      </c>
      <c r="G33" t="s">
        <v>6</v>
      </c>
      <c r="H33" s="181">
        <v>0.3498</v>
      </c>
      <c r="I33" s="181">
        <v>0</v>
      </c>
      <c r="J33" s="181">
        <v>0.3498</v>
      </c>
      <c r="K33" s="181">
        <v>0</v>
      </c>
      <c r="L33" s="181">
        <v>0</v>
      </c>
      <c r="M33" s="181">
        <v>0</v>
      </c>
      <c r="N33" s="181">
        <v>0</v>
      </c>
      <c r="O33" s="181">
        <v>0</v>
      </c>
      <c r="P33" s="26" t="s">
        <v>1330</v>
      </c>
      <c r="Q33" t="s">
        <v>527</v>
      </c>
    </row>
    <row r="34" spans="1:17" x14ac:dyDescent="0.3">
      <c r="A34" s="148" t="s">
        <v>772</v>
      </c>
      <c r="C34" s="148">
        <v>10</v>
      </c>
      <c r="D34" t="s">
        <v>197</v>
      </c>
      <c r="E34" s="26" t="s">
        <v>774</v>
      </c>
      <c r="F34" t="s">
        <v>775</v>
      </c>
      <c r="G34" t="s">
        <v>7</v>
      </c>
      <c r="H34" s="181">
        <v>6.5</v>
      </c>
      <c r="I34" s="181">
        <v>0</v>
      </c>
      <c r="J34" s="181">
        <v>0</v>
      </c>
      <c r="K34" s="181">
        <v>6.5</v>
      </c>
      <c r="L34" s="181">
        <v>0</v>
      </c>
      <c r="M34" s="181">
        <v>0</v>
      </c>
      <c r="N34" s="181">
        <v>0</v>
      </c>
      <c r="O34" s="181">
        <v>0</v>
      </c>
      <c r="P34" s="26" t="s">
        <v>1329</v>
      </c>
      <c r="Q34" t="s">
        <v>490</v>
      </c>
    </row>
    <row r="35" spans="1:17" x14ac:dyDescent="0.3">
      <c r="A35" s="148" t="s">
        <v>776</v>
      </c>
      <c r="C35" s="148">
        <v>10</v>
      </c>
      <c r="D35" t="s">
        <v>197</v>
      </c>
      <c r="E35" s="26" t="s">
        <v>198</v>
      </c>
      <c r="F35" t="s">
        <v>775</v>
      </c>
      <c r="G35" t="s">
        <v>7</v>
      </c>
      <c r="H35" s="181">
        <v>9.1999999999999993</v>
      </c>
      <c r="I35" s="181">
        <v>0</v>
      </c>
      <c r="J35" s="181">
        <v>9.1999999999999993</v>
      </c>
      <c r="K35" s="181">
        <v>0</v>
      </c>
      <c r="L35" s="181">
        <v>0</v>
      </c>
      <c r="M35" s="181">
        <v>0</v>
      </c>
      <c r="N35" s="181">
        <v>0</v>
      </c>
      <c r="O35" s="181">
        <v>0</v>
      </c>
      <c r="P35" s="26" t="s">
        <v>1329</v>
      </c>
      <c r="Q35" t="s">
        <v>490</v>
      </c>
    </row>
    <row r="36" spans="1:17" x14ac:dyDescent="0.3">
      <c r="A36" s="148" t="s">
        <v>777</v>
      </c>
      <c r="C36" s="148">
        <v>10</v>
      </c>
      <c r="D36" t="s">
        <v>197</v>
      </c>
      <c r="E36" s="26" t="s">
        <v>199</v>
      </c>
      <c r="F36" t="s">
        <v>775</v>
      </c>
      <c r="G36" t="s">
        <v>7</v>
      </c>
      <c r="H36" s="181">
        <v>12</v>
      </c>
      <c r="I36" s="181">
        <v>0</v>
      </c>
      <c r="J36" s="181">
        <v>0</v>
      </c>
      <c r="K36" s="181">
        <v>12</v>
      </c>
      <c r="L36" s="181">
        <v>0</v>
      </c>
      <c r="M36" s="181">
        <v>0</v>
      </c>
      <c r="N36" s="181">
        <v>0</v>
      </c>
      <c r="O36" s="181">
        <v>0</v>
      </c>
      <c r="P36" s="26" t="s">
        <v>1329</v>
      </c>
      <c r="Q36" t="s">
        <v>490</v>
      </c>
    </row>
    <row r="37" spans="1:17" x14ac:dyDescent="0.3">
      <c r="A37" s="148" t="s">
        <v>778</v>
      </c>
      <c r="C37" s="148">
        <v>10</v>
      </c>
      <c r="D37" t="s">
        <v>197</v>
      </c>
      <c r="E37" s="26" t="s">
        <v>200</v>
      </c>
      <c r="F37" t="s">
        <v>775</v>
      </c>
      <c r="G37" t="s">
        <v>7</v>
      </c>
      <c r="H37" s="181">
        <v>8.6</v>
      </c>
      <c r="I37" s="181">
        <v>0</v>
      </c>
      <c r="J37" s="181">
        <v>8.6</v>
      </c>
      <c r="K37" s="181">
        <v>0</v>
      </c>
      <c r="L37" s="181">
        <v>0</v>
      </c>
      <c r="M37" s="181">
        <v>0</v>
      </c>
      <c r="N37" s="181">
        <v>0</v>
      </c>
      <c r="O37" s="181">
        <v>0</v>
      </c>
      <c r="P37" s="26" t="s">
        <v>1329</v>
      </c>
      <c r="Q37" t="s">
        <v>490</v>
      </c>
    </row>
    <row r="38" spans="1:17" x14ac:dyDescent="0.3">
      <c r="A38" s="148" t="s">
        <v>577</v>
      </c>
      <c r="C38" s="148">
        <v>1</v>
      </c>
      <c r="D38" t="s">
        <v>69</v>
      </c>
      <c r="E38" s="26" t="s">
        <v>76</v>
      </c>
      <c r="F38" t="s">
        <v>572</v>
      </c>
      <c r="G38" t="s">
        <v>13</v>
      </c>
      <c r="H38" s="181">
        <v>78.2</v>
      </c>
      <c r="I38" s="181">
        <v>0</v>
      </c>
      <c r="J38" s="181">
        <v>0</v>
      </c>
      <c r="K38" s="181">
        <v>78.2</v>
      </c>
      <c r="L38" s="181">
        <v>0</v>
      </c>
      <c r="M38" s="181">
        <v>0</v>
      </c>
      <c r="N38" s="181">
        <v>0</v>
      </c>
      <c r="O38" s="181">
        <v>0</v>
      </c>
      <c r="P38" s="26" t="s">
        <v>1329</v>
      </c>
      <c r="Q38" t="s">
        <v>490</v>
      </c>
    </row>
    <row r="39" spans="1:17" x14ac:dyDescent="0.3">
      <c r="A39" s="148" t="s">
        <v>779</v>
      </c>
      <c r="C39" s="148">
        <v>10</v>
      </c>
      <c r="D39" t="s">
        <v>197</v>
      </c>
      <c r="E39" s="26" t="s">
        <v>201</v>
      </c>
      <c r="F39" t="s">
        <v>775</v>
      </c>
      <c r="G39" t="s">
        <v>7</v>
      </c>
      <c r="H39" s="181">
        <v>5.3</v>
      </c>
      <c r="I39" s="181">
        <v>5.3</v>
      </c>
      <c r="J39" s="181">
        <v>0</v>
      </c>
      <c r="K39" s="181">
        <v>0</v>
      </c>
      <c r="L39" s="181">
        <v>0</v>
      </c>
      <c r="M39" s="181">
        <v>0</v>
      </c>
      <c r="N39" s="181">
        <v>0</v>
      </c>
      <c r="O39" s="181">
        <v>0</v>
      </c>
      <c r="P39" s="26" t="s">
        <v>1329</v>
      </c>
      <c r="Q39" t="s">
        <v>490</v>
      </c>
    </row>
    <row r="40" spans="1:17" x14ac:dyDescent="0.3">
      <c r="A40" s="148" t="s">
        <v>1335</v>
      </c>
      <c r="C40" s="148">
        <v>160</v>
      </c>
      <c r="D40" t="s">
        <v>202</v>
      </c>
      <c r="E40" s="26" t="s">
        <v>1336</v>
      </c>
      <c r="F40" t="s">
        <v>781</v>
      </c>
      <c r="G40" t="s">
        <v>7</v>
      </c>
      <c r="H40" s="181">
        <v>1</v>
      </c>
      <c r="I40" s="181">
        <v>0</v>
      </c>
      <c r="J40" s="181">
        <v>0</v>
      </c>
      <c r="K40" s="181">
        <v>0</v>
      </c>
      <c r="L40" s="181">
        <v>0</v>
      </c>
      <c r="M40" s="181">
        <v>0</v>
      </c>
      <c r="N40" s="181">
        <v>1</v>
      </c>
      <c r="O40" s="181">
        <v>0</v>
      </c>
      <c r="P40" s="26" t="s">
        <v>1329</v>
      </c>
      <c r="Q40" t="s">
        <v>1386</v>
      </c>
    </row>
    <row r="41" spans="1:17" x14ac:dyDescent="0.3">
      <c r="A41" s="148" t="s">
        <v>780</v>
      </c>
      <c r="C41" s="148">
        <v>160</v>
      </c>
      <c r="D41" t="s">
        <v>202</v>
      </c>
      <c r="E41" s="26" t="s">
        <v>203</v>
      </c>
      <c r="F41" t="s">
        <v>781</v>
      </c>
      <c r="G41" t="s">
        <v>7</v>
      </c>
      <c r="H41" s="181">
        <v>1.2</v>
      </c>
      <c r="I41" s="181">
        <v>0</v>
      </c>
      <c r="J41" s="181">
        <v>0</v>
      </c>
      <c r="K41" s="181">
        <v>1.2</v>
      </c>
      <c r="L41" s="181">
        <v>0</v>
      </c>
      <c r="M41" s="181">
        <v>0</v>
      </c>
      <c r="N41" s="181">
        <v>0</v>
      </c>
      <c r="O41" s="181">
        <v>0</v>
      </c>
      <c r="P41" s="26" t="s">
        <v>1329</v>
      </c>
      <c r="Q41" t="s">
        <v>490</v>
      </c>
    </row>
    <row r="42" spans="1:17" x14ac:dyDescent="0.3">
      <c r="A42" s="148" t="s">
        <v>783</v>
      </c>
      <c r="C42" s="148">
        <v>160</v>
      </c>
      <c r="D42" t="s">
        <v>202</v>
      </c>
      <c r="E42" s="26" t="s">
        <v>204</v>
      </c>
      <c r="F42" t="s">
        <v>781</v>
      </c>
      <c r="G42" t="s">
        <v>7</v>
      </c>
      <c r="H42" s="181">
        <v>10.7</v>
      </c>
      <c r="I42" s="181">
        <v>0</v>
      </c>
      <c r="J42" s="181">
        <v>10.7</v>
      </c>
      <c r="K42" s="181">
        <v>0</v>
      </c>
      <c r="L42" s="181">
        <v>0</v>
      </c>
      <c r="M42" s="181">
        <v>0</v>
      </c>
      <c r="N42" s="181">
        <v>0</v>
      </c>
      <c r="O42" s="181">
        <v>0</v>
      </c>
      <c r="P42" s="26" t="s">
        <v>1329</v>
      </c>
      <c r="Q42" t="s">
        <v>490</v>
      </c>
    </row>
    <row r="43" spans="1:17" x14ac:dyDescent="0.3">
      <c r="A43" s="148" t="s">
        <v>784</v>
      </c>
      <c r="C43" s="148">
        <v>160</v>
      </c>
      <c r="D43" t="s">
        <v>202</v>
      </c>
      <c r="E43" s="26" t="s">
        <v>205</v>
      </c>
      <c r="F43" t="s">
        <v>781</v>
      </c>
      <c r="G43" t="s">
        <v>7</v>
      </c>
      <c r="H43" s="181">
        <v>6</v>
      </c>
      <c r="I43" s="181">
        <v>0</v>
      </c>
      <c r="J43" s="181">
        <v>0</v>
      </c>
      <c r="K43" s="181">
        <v>6</v>
      </c>
      <c r="L43" s="181">
        <v>0</v>
      </c>
      <c r="M43" s="181">
        <v>0</v>
      </c>
      <c r="N43" s="181">
        <v>0</v>
      </c>
      <c r="O43" s="181">
        <v>0</v>
      </c>
      <c r="P43" s="26" t="s">
        <v>1329</v>
      </c>
      <c r="Q43" t="s">
        <v>490</v>
      </c>
    </row>
    <row r="44" spans="1:17" x14ac:dyDescent="0.3">
      <c r="A44" s="148" t="s">
        <v>785</v>
      </c>
      <c r="B44" s="148">
        <v>331930</v>
      </c>
      <c r="C44" s="148">
        <v>383</v>
      </c>
      <c r="D44" t="s">
        <v>398</v>
      </c>
      <c r="E44" s="26" t="s">
        <v>399</v>
      </c>
      <c r="F44" t="s">
        <v>786</v>
      </c>
      <c r="G44" t="s">
        <v>5</v>
      </c>
      <c r="H44" s="181">
        <v>0.50800000000000001</v>
      </c>
      <c r="I44" s="181">
        <v>0</v>
      </c>
      <c r="J44" s="181">
        <v>0.50800000000000001</v>
      </c>
      <c r="K44" s="181">
        <v>0</v>
      </c>
      <c r="L44" s="181">
        <v>0</v>
      </c>
      <c r="M44" s="181">
        <v>0</v>
      </c>
      <c r="N44" s="181">
        <v>0</v>
      </c>
      <c r="O44" s="181">
        <v>0</v>
      </c>
      <c r="P44" s="26" t="s">
        <v>1330</v>
      </c>
      <c r="Q44" t="s">
        <v>490</v>
      </c>
    </row>
    <row r="45" spans="1:17" x14ac:dyDescent="0.3">
      <c r="A45" s="148" t="s">
        <v>787</v>
      </c>
      <c r="C45" s="148">
        <v>720</v>
      </c>
      <c r="D45" t="s">
        <v>1288</v>
      </c>
      <c r="E45" s="26" t="s">
        <v>789</v>
      </c>
      <c r="F45" t="s">
        <v>585</v>
      </c>
      <c r="G45" t="s">
        <v>12</v>
      </c>
      <c r="H45" s="181">
        <v>7.4</v>
      </c>
      <c r="I45" s="181">
        <v>0</v>
      </c>
      <c r="J45" s="181">
        <v>7.4</v>
      </c>
      <c r="K45" s="181">
        <v>0</v>
      </c>
      <c r="L45" s="181">
        <v>0</v>
      </c>
      <c r="M45" s="181">
        <v>0</v>
      </c>
      <c r="N45" s="181">
        <v>0</v>
      </c>
      <c r="O45" s="181">
        <v>0</v>
      </c>
      <c r="P45" s="26" t="s">
        <v>1329</v>
      </c>
      <c r="Q45" t="s">
        <v>490</v>
      </c>
    </row>
    <row r="46" spans="1:17" x14ac:dyDescent="0.3">
      <c r="A46" s="148" t="s">
        <v>790</v>
      </c>
      <c r="C46" s="148">
        <v>726</v>
      </c>
      <c r="D46" t="s">
        <v>1289</v>
      </c>
      <c r="E46" s="26" t="s">
        <v>792</v>
      </c>
      <c r="F46" t="s">
        <v>585</v>
      </c>
      <c r="G46" t="s">
        <v>12</v>
      </c>
      <c r="H46" s="181">
        <v>20</v>
      </c>
      <c r="I46" s="181">
        <v>20</v>
      </c>
      <c r="J46" s="181">
        <v>0</v>
      </c>
      <c r="K46" s="181">
        <v>0</v>
      </c>
      <c r="L46" s="181">
        <v>0</v>
      </c>
      <c r="M46" s="181">
        <v>0</v>
      </c>
      <c r="N46" s="181">
        <v>0</v>
      </c>
      <c r="O46" s="181">
        <v>0</v>
      </c>
      <c r="P46" s="26" t="s">
        <v>1329</v>
      </c>
      <c r="Q46" t="s">
        <v>524</v>
      </c>
    </row>
    <row r="47" spans="1:17" x14ac:dyDescent="0.3">
      <c r="A47" s="148" t="s">
        <v>793</v>
      </c>
      <c r="C47" s="148">
        <v>724</v>
      </c>
      <c r="D47" t="s">
        <v>1290</v>
      </c>
      <c r="E47" s="26" t="s">
        <v>795</v>
      </c>
      <c r="F47" t="s">
        <v>585</v>
      </c>
      <c r="G47" t="s">
        <v>12</v>
      </c>
      <c r="H47" s="181">
        <v>11.5</v>
      </c>
      <c r="I47" s="181">
        <v>0</v>
      </c>
      <c r="J47" s="181">
        <v>11.5</v>
      </c>
      <c r="K47" s="181">
        <v>0</v>
      </c>
      <c r="L47" s="181">
        <v>0</v>
      </c>
      <c r="M47" s="181">
        <v>0</v>
      </c>
      <c r="N47" s="181">
        <v>0</v>
      </c>
      <c r="O47" s="181">
        <v>0</v>
      </c>
      <c r="P47" s="26" t="s">
        <v>1329</v>
      </c>
      <c r="Q47" t="s">
        <v>490</v>
      </c>
    </row>
    <row r="48" spans="1:17" x14ac:dyDescent="0.3">
      <c r="A48" s="148" t="s">
        <v>796</v>
      </c>
      <c r="B48" s="148">
        <v>331940</v>
      </c>
      <c r="C48" s="148">
        <v>320</v>
      </c>
      <c r="D48" t="s">
        <v>206</v>
      </c>
      <c r="E48" s="26" t="s">
        <v>207</v>
      </c>
      <c r="F48" t="s">
        <v>797</v>
      </c>
      <c r="G48" t="s">
        <v>6</v>
      </c>
      <c r="H48" s="181">
        <v>1</v>
      </c>
      <c r="I48" s="181">
        <v>0</v>
      </c>
      <c r="J48" s="181">
        <v>1</v>
      </c>
      <c r="K48" s="181">
        <v>0</v>
      </c>
      <c r="L48" s="181">
        <v>0</v>
      </c>
      <c r="M48" s="181">
        <v>0</v>
      </c>
      <c r="N48" s="181">
        <v>0</v>
      </c>
      <c r="O48" s="181">
        <v>0</v>
      </c>
      <c r="P48" s="26" t="s">
        <v>1330</v>
      </c>
      <c r="Q48" t="s">
        <v>490</v>
      </c>
    </row>
    <row r="49" spans="1:17" x14ac:dyDescent="0.3">
      <c r="A49" s="148" t="s">
        <v>583</v>
      </c>
      <c r="C49" s="148">
        <v>742</v>
      </c>
      <c r="D49" t="s">
        <v>77</v>
      </c>
      <c r="E49" s="26" t="s">
        <v>78</v>
      </c>
      <c r="F49" t="s">
        <v>585</v>
      </c>
      <c r="G49" t="s">
        <v>12</v>
      </c>
      <c r="H49" s="181">
        <v>1.9</v>
      </c>
      <c r="I49" s="181">
        <v>0</v>
      </c>
      <c r="J49" s="181">
        <v>0</v>
      </c>
      <c r="K49" s="181">
        <v>0</v>
      </c>
      <c r="L49" s="181">
        <v>1.9</v>
      </c>
      <c r="M49" s="181">
        <v>0</v>
      </c>
      <c r="N49" s="181">
        <v>0</v>
      </c>
      <c r="O49" s="181">
        <v>0</v>
      </c>
      <c r="P49" s="26" t="s">
        <v>1329</v>
      </c>
      <c r="Q49" t="s">
        <v>490</v>
      </c>
    </row>
    <row r="50" spans="1:17" x14ac:dyDescent="0.3">
      <c r="A50" s="148" t="s">
        <v>798</v>
      </c>
      <c r="B50" s="148">
        <v>331960</v>
      </c>
      <c r="C50" s="148">
        <v>701</v>
      </c>
      <c r="D50" t="s">
        <v>208</v>
      </c>
      <c r="E50" s="26" t="s">
        <v>209</v>
      </c>
      <c r="F50" t="s">
        <v>799</v>
      </c>
      <c r="G50" t="s">
        <v>13</v>
      </c>
      <c r="H50" s="181">
        <v>0</v>
      </c>
      <c r="I50" s="181">
        <v>0</v>
      </c>
      <c r="J50" s="181">
        <v>0</v>
      </c>
      <c r="K50" s="181">
        <v>0</v>
      </c>
      <c r="L50" s="181">
        <v>0</v>
      </c>
      <c r="M50" s="181">
        <v>0</v>
      </c>
      <c r="N50" s="181">
        <v>0</v>
      </c>
      <c r="O50" s="181">
        <v>0</v>
      </c>
      <c r="Q50" t="s">
        <v>1378</v>
      </c>
    </row>
    <row r="51" spans="1:17" x14ac:dyDescent="0.3">
      <c r="A51" s="148" t="s">
        <v>800</v>
      </c>
      <c r="B51" s="148">
        <v>331970</v>
      </c>
      <c r="C51" s="148">
        <v>442</v>
      </c>
      <c r="D51" t="s">
        <v>211</v>
      </c>
      <c r="E51" s="26" t="s">
        <v>212</v>
      </c>
      <c r="F51" t="s">
        <v>801</v>
      </c>
      <c r="G51" t="s">
        <v>4</v>
      </c>
      <c r="H51" s="181">
        <v>0</v>
      </c>
      <c r="I51" s="181">
        <v>0</v>
      </c>
      <c r="J51" s="181">
        <v>0</v>
      </c>
      <c r="K51" s="181">
        <v>0</v>
      </c>
      <c r="L51" s="181">
        <v>0</v>
      </c>
      <c r="M51" s="181">
        <v>0</v>
      </c>
      <c r="N51" s="181">
        <v>0</v>
      </c>
      <c r="O51" s="181">
        <v>0</v>
      </c>
      <c r="Q51" t="s">
        <v>2179</v>
      </c>
    </row>
    <row r="52" spans="1:17" x14ac:dyDescent="0.3">
      <c r="A52" s="148" t="s">
        <v>802</v>
      </c>
      <c r="C52" s="148"/>
      <c r="D52" s="26" t="s">
        <v>213</v>
      </c>
      <c r="E52" s="26" t="s">
        <v>803</v>
      </c>
      <c r="F52" t="s">
        <v>585</v>
      </c>
      <c r="G52" t="s">
        <v>12</v>
      </c>
      <c r="H52" s="181">
        <v>18</v>
      </c>
      <c r="I52" s="181">
        <v>0</v>
      </c>
      <c r="J52" s="181">
        <v>0</v>
      </c>
      <c r="K52" s="181">
        <v>0</v>
      </c>
      <c r="L52" s="181">
        <v>18</v>
      </c>
      <c r="M52" s="181">
        <v>0</v>
      </c>
      <c r="N52" s="181">
        <v>0</v>
      </c>
      <c r="O52" s="181">
        <v>0</v>
      </c>
      <c r="P52" s="26" t="s">
        <v>1329</v>
      </c>
      <c r="Q52" t="s">
        <v>490</v>
      </c>
    </row>
    <row r="53" spans="1:17" x14ac:dyDescent="0.3">
      <c r="A53" s="148" t="s">
        <v>804</v>
      </c>
      <c r="B53" s="148">
        <v>331980</v>
      </c>
      <c r="C53" s="148">
        <v>88</v>
      </c>
      <c r="D53" t="s">
        <v>216</v>
      </c>
      <c r="E53" s="26" t="s">
        <v>217</v>
      </c>
      <c r="F53" t="s">
        <v>805</v>
      </c>
      <c r="G53" t="s">
        <v>4</v>
      </c>
      <c r="H53" s="181">
        <v>0</v>
      </c>
      <c r="I53" s="181">
        <v>0</v>
      </c>
      <c r="J53" s="181">
        <v>0</v>
      </c>
      <c r="K53" s="181">
        <v>0</v>
      </c>
      <c r="L53" s="181">
        <v>0</v>
      </c>
      <c r="M53" s="181">
        <v>0</v>
      </c>
      <c r="N53" s="181">
        <v>0</v>
      </c>
      <c r="O53" s="181">
        <v>0</v>
      </c>
      <c r="Q53" t="s">
        <v>2179</v>
      </c>
    </row>
    <row r="54" spans="1:17" x14ac:dyDescent="0.3">
      <c r="A54" s="148" t="s">
        <v>806</v>
      </c>
      <c r="B54" s="148">
        <v>331990</v>
      </c>
      <c r="C54" s="148">
        <v>274</v>
      </c>
      <c r="D54" t="s">
        <v>214</v>
      </c>
      <c r="E54" s="26" t="s">
        <v>807</v>
      </c>
      <c r="F54" t="s">
        <v>808</v>
      </c>
      <c r="G54" t="s">
        <v>14</v>
      </c>
      <c r="H54" s="181">
        <v>3.9000000000000004</v>
      </c>
      <c r="I54" s="181">
        <v>0</v>
      </c>
      <c r="J54" s="181">
        <v>3.9000000000000004</v>
      </c>
      <c r="K54" s="181">
        <v>0</v>
      </c>
      <c r="L54" s="181">
        <v>0</v>
      </c>
      <c r="M54" s="181">
        <v>0</v>
      </c>
      <c r="N54" s="181">
        <v>0</v>
      </c>
      <c r="O54" s="181">
        <v>0</v>
      </c>
      <c r="P54" s="26" t="s">
        <v>1329</v>
      </c>
      <c r="Q54" t="s">
        <v>490</v>
      </c>
    </row>
    <row r="55" spans="1:17" x14ac:dyDescent="0.3">
      <c r="A55" s="148" t="s">
        <v>809</v>
      </c>
      <c r="B55" s="148">
        <v>331830</v>
      </c>
      <c r="C55" s="148">
        <v>341</v>
      </c>
      <c r="D55" t="s">
        <v>218</v>
      </c>
      <c r="E55" s="26" t="s">
        <v>219</v>
      </c>
      <c r="F55" t="s">
        <v>810</v>
      </c>
      <c r="G55" t="s">
        <v>14</v>
      </c>
      <c r="H55" s="181">
        <v>0.34499999999999997</v>
      </c>
      <c r="I55" s="181">
        <v>0</v>
      </c>
      <c r="J55" s="181">
        <v>0.34499999999999997</v>
      </c>
      <c r="K55" s="181">
        <v>0</v>
      </c>
      <c r="L55" s="181">
        <v>0</v>
      </c>
      <c r="M55" s="181">
        <v>0</v>
      </c>
      <c r="N55" s="181">
        <v>0</v>
      </c>
      <c r="O55" s="181">
        <v>0</v>
      </c>
      <c r="P55" s="26" t="s">
        <v>1330</v>
      </c>
      <c r="Q55" t="s">
        <v>527</v>
      </c>
    </row>
    <row r="56" spans="1:17" x14ac:dyDescent="0.3">
      <c r="A56" s="148" t="s">
        <v>811</v>
      </c>
      <c r="C56" s="148">
        <v>13</v>
      </c>
      <c r="D56" t="s">
        <v>220</v>
      </c>
      <c r="E56" s="26" t="s">
        <v>531</v>
      </c>
      <c r="F56" t="s">
        <v>585</v>
      </c>
      <c r="G56" t="s">
        <v>12</v>
      </c>
      <c r="H56" s="181">
        <v>40</v>
      </c>
      <c r="I56" s="181">
        <v>0</v>
      </c>
      <c r="J56" s="181">
        <v>0</v>
      </c>
      <c r="K56" s="181">
        <v>0</v>
      </c>
      <c r="L56" s="181">
        <v>0</v>
      </c>
      <c r="M56" s="181">
        <v>0</v>
      </c>
      <c r="N56" s="181">
        <v>40</v>
      </c>
      <c r="O56" s="181">
        <v>0</v>
      </c>
      <c r="P56" s="26" t="s">
        <v>1329</v>
      </c>
    </row>
    <row r="57" spans="1:17" x14ac:dyDescent="0.3">
      <c r="A57" s="148" t="s">
        <v>812</v>
      </c>
      <c r="C57" s="148">
        <v>13</v>
      </c>
      <c r="D57" t="s">
        <v>220</v>
      </c>
      <c r="E57" s="26" t="s">
        <v>221</v>
      </c>
      <c r="F57" t="s">
        <v>585</v>
      </c>
      <c r="G57" t="s">
        <v>12</v>
      </c>
      <c r="H57" s="181">
        <v>23.1</v>
      </c>
      <c r="I57" s="181">
        <v>23.1</v>
      </c>
      <c r="J57" s="181">
        <v>0</v>
      </c>
      <c r="K57" s="181">
        <v>0</v>
      </c>
      <c r="L57" s="181">
        <v>0</v>
      </c>
      <c r="M57" s="181">
        <v>0</v>
      </c>
      <c r="N57" s="181">
        <v>0</v>
      </c>
      <c r="O57" s="181">
        <v>0</v>
      </c>
      <c r="P57" s="26" t="s">
        <v>1329</v>
      </c>
      <c r="Q57" t="s">
        <v>490</v>
      </c>
    </row>
    <row r="58" spans="1:17" x14ac:dyDescent="0.3">
      <c r="A58" s="148" t="s">
        <v>813</v>
      </c>
      <c r="C58" s="148">
        <v>13</v>
      </c>
      <c r="D58" t="s">
        <v>220</v>
      </c>
      <c r="E58" s="26" t="s">
        <v>814</v>
      </c>
      <c r="F58" t="s">
        <v>585</v>
      </c>
      <c r="G58" t="s">
        <v>12</v>
      </c>
      <c r="H58" s="181">
        <v>24.6</v>
      </c>
      <c r="I58" s="181">
        <v>0</v>
      </c>
      <c r="J58" s="181">
        <v>0</v>
      </c>
      <c r="K58" s="181">
        <v>0</v>
      </c>
      <c r="L58" s="181">
        <v>24.6</v>
      </c>
      <c r="M58" s="181">
        <v>0</v>
      </c>
      <c r="N58" s="181">
        <v>0</v>
      </c>
      <c r="O58" s="181">
        <v>0</v>
      </c>
      <c r="P58" s="26" t="s">
        <v>1329</v>
      </c>
      <c r="Q58" t="s">
        <v>490</v>
      </c>
    </row>
    <row r="59" spans="1:17" x14ac:dyDescent="0.3">
      <c r="A59" s="148" t="s">
        <v>815</v>
      </c>
      <c r="C59" s="148">
        <v>13</v>
      </c>
      <c r="D59" t="s">
        <v>220</v>
      </c>
      <c r="E59" s="26" t="s">
        <v>79</v>
      </c>
      <c r="F59" t="s">
        <v>585</v>
      </c>
      <c r="G59" t="s">
        <v>12</v>
      </c>
      <c r="H59" s="181">
        <v>42.199999999999996</v>
      </c>
      <c r="I59" s="181">
        <v>36.799999999999997</v>
      </c>
      <c r="J59" s="181">
        <v>5.4</v>
      </c>
      <c r="K59" s="181">
        <v>0</v>
      </c>
      <c r="L59" s="181">
        <v>0</v>
      </c>
      <c r="M59" s="181">
        <v>0</v>
      </c>
      <c r="N59" s="181">
        <v>0</v>
      </c>
      <c r="O59" s="181">
        <v>0</v>
      </c>
      <c r="P59" s="26" t="s">
        <v>1329</v>
      </c>
    </row>
    <row r="60" spans="1:17" x14ac:dyDescent="0.3">
      <c r="A60" s="148" t="s">
        <v>586</v>
      </c>
      <c r="C60" s="148">
        <v>2</v>
      </c>
      <c r="D60" t="s">
        <v>80</v>
      </c>
      <c r="E60" s="26" t="s">
        <v>83</v>
      </c>
      <c r="F60" t="s">
        <v>587</v>
      </c>
      <c r="G60" t="s">
        <v>13</v>
      </c>
      <c r="H60" s="181">
        <v>4.5</v>
      </c>
      <c r="I60" s="181">
        <v>0</v>
      </c>
      <c r="J60" s="181">
        <v>0</v>
      </c>
      <c r="K60" s="181">
        <v>4.5</v>
      </c>
      <c r="L60" s="181">
        <v>0</v>
      </c>
      <c r="M60" s="181">
        <v>0</v>
      </c>
      <c r="N60" s="181">
        <v>0</v>
      </c>
      <c r="O60" s="181">
        <v>0</v>
      </c>
      <c r="P60" s="26" t="s">
        <v>1329</v>
      </c>
    </row>
    <row r="61" spans="1:17" x14ac:dyDescent="0.3">
      <c r="A61" s="148" t="s">
        <v>816</v>
      </c>
      <c r="C61" s="148">
        <v>13</v>
      </c>
      <c r="D61" t="s">
        <v>220</v>
      </c>
      <c r="E61" s="26" t="s">
        <v>222</v>
      </c>
      <c r="F61" t="s">
        <v>585</v>
      </c>
      <c r="G61" t="s">
        <v>12</v>
      </c>
      <c r="H61" s="181">
        <v>92.8</v>
      </c>
      <c r="I61" s="181">
        <v>90</v>
      </c>
      <c r="J61" s="181">
        <v>2.8</v>
      </c>
      <c r="K61" s="181">
        <v>0</v>
      </c>
      <c r="L61" s="181">
        <v>0</v>
      </c>
      <c r="M61" s="181">
        <v>0</v>
      </c>
      <c r="N61" s="181">
        <v>0</v>
      </c>
      <c r="O61" s="181">
        <v>0</v>
      </c>
      <c r="P61" s="26" t="s">
        <v>1329</v>
      </c>
      <c r="Q61" t="s">
        <v>1393</v>
      </c>
    </row>
    <row r="62" spans="1:17" x14ac:dyDescent="0.3">
      <c r="A62" s="148" t="s">
        <v>817</v>
      </c>
      <c r="C62" s="148">
        <v>13</v>
      </c>
      <c r="D62" t="s">
        <v>220</v>
      </c>
      <c r="E62" s="26" t="s">
        <v>223</v>
      </c>
      <c r="F62" t="s">
        <v>585</v>
      </c>
      <c r="G62" t="s">
        <v>12</v>
      </c>
      <c r="H62" s="181">
        <v>181</v>
      </c>
      <c r="I62" s="181">
        <v>181</v>
      </c>
      <c r="J62" s="181">
        <v>0</v>
      </c>
      <c r="K62" s="181">
        <v>0</v>
      </c>
      <c r="L62" s="181">
        <v>0</v>
      </c>
      <c r="M62" s="181">
        <v>0</v>
      </c>
      <c r="N62" s="181">
        <v>0</v>
      </c>
      <c r="O62" s="181">
        <v>0</v>
      </c>
      <c r="P62" s="26" t="s">
        <v>1329</v>
      </c>
      <c r="Q62" t="s">
        <v>490</v>
      </c>
    </row>
    <row r="63" spans="1:17" x14ac:dyDescent="0.3">
      <c r="A63" s="148" t="s">
        <v>1291</v>
      </c>
      <c r="C63" s="148">
        <v>13</v>
      </c>
      <c r="D63" t="s">
        <v>220</v>
      </c>
      <c r="E63" s="26" t="s">
        <v>1292</v>
      </c>
      <c r="F63" t="s">
        <v>585</v>
      </c>
      <c r="G63" t="s">
        <v>12</v>
      </c>
      <c r="H63" s="181">
        <v>0.56300000000000006</v>
      </c>
      <c r="I63" s="181">
        <v>0</v>
      </c>
      <c r="J63" s="181">
        <v>0</v>
      </c>
      <c r="K63" s="181">
        <v>0</v>
      </c>
      <c r="L63" s="181">
        <v>0</v>
      </c>
      <c r="M63" s="181">
        <v>0.56300000000000006</v>
      </c>
      <c r="N63" s="181">
        <v>0</v>
      </c>
      <c r="O63" s="181">
        <v>0</v>
      </c>
      <c r="P63" s="26" t="s">
        <v>1327</v>
      </c>
      <c r="Q63" t="s">
        <v>490</v>
      </c>
    </row>
    <row r="64" spans="1:17" x14ac:dyDescent="0.3">
      <c r="A64" s="148" t="s">
        <v>818</v>
      </c>
      <c r="B64" s="148">
        <v>332000</v>
      </c>
      <c r="C64" s="148">
        <v>373</v>
      </c>
      <c r="D64" t="s">
        <v>224</v>
      </c>
      <c r="E64" s="26" t="s">
        <v>225</v>
      </c>
      <c r="F64" t="s">
        <v>819</v>
      </c>
      <c r="G64" t="s">
        <v>5</v>
      </c>
      <c r="H64" s="181">
        <v>0.69</v>
      </c>
      <c r="I64" s="181">
        <v>0</v>
      </c>
      <c r="J64" s="181">
        <v>0.69</v>
      </c>
      <c r="K64" s="181">
        <v>0</v>
      </c>
      <c r="L64" s="181">
        <v>0</v>
      </c>
      <c r="M64" s="181">
        <v>0</v>
      </c>
      <c r="N64" s="181">
        <v>0</v>
      </c>
      <c r="O64" s="181">
        <v>0</v>
      </c>
      <c r="P64" s="26" t="s">
        <v>1330</v>
      </c>
      <c r="Q64" t="s">
        <v>490</v>
      </c>
    </row>
    <row r="65" spans="1:17" x14ac:dyDescent="0.3">
      <c r="A65" s="148" t="s">
        <v>822</v>
      </c>
      <c r="B65" s="148">
        <v>332020</v>
      </c>
      <c r="C65" s="148">
        <v>63</v>
      </c>
      <c r="D65" t="s">
        <v>227</v>
      </c>
      <c r="E65" s="26" t="s">
        <v>823</v>
      </c>
      <c r="F65" t="s">
        <v>824</v>
      </c>
      <c r="G65" t="s">
        <v>14</v>
      </c>
      <c r="H65" s="181">
        <v>2.8</v>
      </c>
      <c r="I65" s="181">
        <v>0</v>
      </c>
      <c r="J65" s="181">
        <v>2.8</v>
      </c>
      <c r="K65" s="181">
        <v>0</v>
      </c>
      <c r="L65" s="181">
        <v>0</v>
      </c>
      <c r="M65" s="181">
        <v>0</v>
      </c>
      <c r="N65" s="181">
        <v>0</v>
      </c>
      <c r="O65" s="181">
        <v>0</v>
      </c>
      <c r="P65" s="26" t="s">
        <v>1329</v>
      </c>
      <c r="Q65" t="s">
        <v>490</v>
      </c>
    </row>
    <row r="66" spans="1:17" x14ac:dyDescent="0.3">
      <c r="A66" s="148" t="s">
        <v>825</v>
      </c>
      <c r="C66" s="148">
        <v>32</v>
      </c>
      <c r="D66" t="s">
        <v>229</v>
      </c>
      <c r="E66" s="26" t="s">
        <v>230</v>
      </c>
      <c r="F66" t="s">
        <v>585</v>
      </c>
      <c r="G66" t="s">
        <v>12</v>
      </c>
      <c r="H66" s="181">
        <v>76.7</v>
      </c>
      <c r="I66" s="181">
        <v>76.7</v>
      </c>
      <c r="J66" s="181">
        <v>0</v>
      </c>
      <c r="K66" s="181">
        <v>0</v>
      </c>
      <c r="L66" s="181">
        <v>0</v>
      </c>
      <c r="M66" s="181">
        <v>0</v>
      </c>
      <c r="N66" s="181">
        <v>0</v>
      </c>
      <c r="O66" s="181">
        <v>0</v>
      </c>
      <c r="P66" s="26" t="s">
        <v>1329</v>
      </c>
      <c r="Q66" s="148" t="s">
        <v>490</v>
      </c>
    </row>
    <row r="67" spans="1:17" x14ac:dyDescent="0.3">
      <c r="A67" s="148" t="s">
        <v>827</v>
      </c>
      <c r="C67" s="148"/>
      <c r="D67" s="26" t="s">
        <v>506</v>
      </c>
      <c r="E67" s="26" t="s">
        <v>231</v>
      </c>
      <c r="F67" t="s">
        <v>585</v>
      </c>
      <c r="G67" t="s">
        <v>12</v>
      </c>
      <c r="H67" s="181">
        <v>126</v>
      </c>
      <c r="I67" s="181">
        <v>0</v>
      </c>
      <c r="J67" s="181">
        <v>0</v>
      </c>
      <c r="K67" s="181">
        <v>126</v>
      </c>
      <c r="L67" s="181">
        <v>0</v>
      </c>
      <c r="M67" s="181">
        <v>0</v>
      </c>
      <c r="N67" s="181">
        <v>0</v>
      </c>
      <c r="O67" s="181">
        <v>0</v>
      </c>
      <c r="P67" s="26" t="s">
        <v>1329</v>
      </c>
      <c r="Q67" t="s">
        <v>490</v>
      </c>
    </row>
    <row r="68" spans="1:17" x14ac:dyDescent="0.3">
      <c r="A68" s="148" t="s">
        <v>828</v>
      </c>
      <c r="C68" s="148">
        <v>32</v>
      </c>
      <c r="D68" t="s">
        <v>229</v>
      </c>
      <c r="E68" s="26" t="s">
        <v>232</v>
      </c>
      <c r="F68" t="s">
        <v>585</v>
      </c>
      <c r="G68" t="s">
        <v>12</v>
      </c>
      <c r="H68" s="181">
        <v>80.8</v>
      </c>
      <c r="I68" s="181">
        <v>80.8</v>
      </c>
      <c r="J68" s="181">
        <v>0</v>
      </c>
      <c r="K68" s="181">
        <v>0</v>
      </c>
      <c r="L68" s="181">
        <v>0</v>
      </c>
      <c r="M68" s="181">
        <v>0</v>
      </c>
      <c r="N68" s="181">
        <v>0</v>
      </c>
      <c r="O68" s="181">
        <v>0</v>
      </c>
      <c r="P68" s="26" t="s">
        <v>1329</v>
      </c>
      <c r="Q68" t="s">
        <v>1392</v>
      </c>
    </row>
    <row r="69" spans="1:17" x14ac:dyDescent="0.3">
      <c r="A69" s="148" t="s">
        <v>829</v>
      </c>
      <c r="C69" s="148">
        <v>32</v>
      </c>
      <c r="D69" t="s">
        <v>229</v>
      </c>
      <c r="E69" s="26" t="s">
        <v>233</v>
      </c>
      <c r="F69" t="s">
        <v>585</v>
      </c>
      <c r="G69" t="s">
        <v>12</v>
      </c>
      <c r="H69" s="181">
        <v>2.2000000000000002</v>
      </c>
      <c r="I69" s="181">
        <v>0</v>
      </c>
      <c r="J69" s="181">
        <v>2.2000000000000002</v>
      </c>
      <c r="K69" s="181">
        <v>0</v>
      </c>
      <c r="L69" s="181">
        <v>0</v>
      </c>
      <c r="M69" s="181">
        <v>0</v>
      </c>
      <c r="N69" s="181">
        <v>0</v>
      </c>
      <c r="O69" s="181">
        <v>0</v>
      </c>
      <c r="P69" s="26" t="s">
        <v>1329</v>
      </c>
      <c r="Q69" t="s">
        <v>490</v>
      </c>
    </row>
    <row r="70" spans="1:17" x14ac:dyDescent="0.3">
      <c r="A70" s="148" t="s">
        <v>830</v>
      </c>
      <c r="C70" s="148">
        <v>345</v>
      </c>
      <c r="D70" t="s">
        <v>1293</v>
      </c>
      <c r="E70" s="26" t="s">
        <v>831</v>
      </c>
      <c r="F70" t="s">
        <v>585</v>
      </c>
      <c r="G70" t="s">
        <v>12</v>
      </c>
      <c r="H70" s="181">
        <v>96.5</v>
      </c>
      <c r="I70" s="181">
        <v>50</v>
      </c>
      <c r="J70" s="181">
        <v>0</v>
      </c>
      <c r="K70" s="181">
        <v>0</v>
      </c>
      <c r="L70" s="181">
        <v>0</v>
      </c>
      <c r="M70" s="181">
        <v>0</v>
      </c>
      <c r="N70" s="181">
        <v>46.5</v>
      </c>
      <c r="O70" s="181">
        <v>0</v>
      </c>
      <c r="P70" s="26" t="s">
        <v>2167</v>
      </c>
      <c r="Q70" t="s">
        <v>490</v>
      </c>
    </row>
    <row r="71" spans="1:17" x14ac:dyDescent="0.3">
      <c r="A71" s="148" t="s">
        <v>589</v>
      </c>
      <c r="C71" s="148">
        <v>2</v>
      </c>
      <c r="D71" t="s">
        <v>80</v>
      </c>
      <c r="E71" s="26" t="s">
        <v>590</v>
      </c>
      <c r="F71" t="s">
        <v>591</v>
      </c>
      <c r="G71" t="s">
        <v>13</v>
      </c>
      <c r="H71" s="181">
        <v>4</v>
      </c>
      <c r="I71" s="181">
        <v>0</v>
      </c>
      <c r="J71" s="181">
        <v>0</v>
      </c>
      <c r="K71" s="181">
        <v>4</v>
      </c>
      <c r="L71" s="181">
        <v>0</v>
      </c>
      <c r="M71" s="181">
        <v>0</v>
      </c>
      <c r="N71" s="181">
        <v>0</v>
      </c>
      <c r="O71" s="181">
        <v>0</v>
      </c>
      <c r="P71" s="26" t="s">
        <v>1329</v>
      </c>
      <c r="Q71" t="s">
        <v>490</v>
      </c>
    </row>
    <row r="72" spans="1:17" x14ac:dyDescent="0.3">
      <c r="A72" s="148" t="s">
        <v>832</v>
      </c>
      <c r="B72" s="148">
        <v>332030</v>
      </c>
      <c r="C72" s="148">
        <v>332</v>
      </c>
      <c r="D72" t="s">
        <v>234</v>
      </c>
      <c r="E72" s="26" t="s">
        <v>235</v>
      </c>
      <c r="F72" t="s">
        <v>833</v>
      </c>
      <c r="G72" t="s">
        <v>14</v>
      </c>
      <c r="H72" s="181">
        <v>0.748</v>
      </c>
      <c r="I72" s="181">
        <v>0</v>
      </c>
      <c r="J72" s="181">
        <v>0.37799999999999995</v>
      </c>
      <c r="K72" s="181">
        <v>0</v>
      </c>
      <c r="L72" s="181">
        <v>0</v>
      </c>
      <c r="M72" s="181">
        <v>0.12</v>
      </c>
      <c r="N72" s="181">
        <v>0.25</v>
      </c>
      <c r="O72" s="181">
        <v>0</v>
      </c>
      <c r="P72" s="26" t="s">
        <v>2168</v>
      </c>
      <c r="Q72" t="s">
        <v>782</v>
      </c>
    </row>
    <row r="73" spans="1:17" x14ac:dyDescent="0.3">
      <c r="A73" s="148" t="s">
        <v>834</v>
      </c>
      <c r="B73" s="148">
        <v>332040</v>
      </c>
      <c r="C73" s="148">
        <v>681</v>
      </c>
      <c r="D73" t="s">
        <v>236</v>
      </c>
      <c r="E73" s="26" t="s">
        <v>237</v>
      </c>
      <c r="F73" t="s">
        <v>835</v>
      </c>
      <c r="G73" t="s">
        <v>6</v>
      </c>
      <c r="H73" s="181">
        <v>0.36100000000000004</v>
      </c>
      <c r="I73" s="181">
        <v>0</v>
      </c>
      <c r="J73" s="181">
        <v>0.20100000000000001</v>
      </c>
      <c r="K73" s="181">
        <v>0</v>
      </c>
      <c r="L73" s="181">
        <v>0</v>
      </c>
      <c r="M73" s="181">
        <v>0</v>
      </c>
      <c r="N73" s="181">
        <v>0.125</v>
      </c>
      <c r="O73" s="181">
        <v>0</v>
      </c>
      <c r="P73" s="26" t="s">
        <v>2165</v>
      </c>
      <c r="Q73" t="s">
        <v>524</v>
      </c>
    </row>
    <row r="74" spans="1:17" x14ac:dyDescent="0.3">
      <c r="A74" s="148" t="s">
        <v>836</v>
      </c>
      <c r="B74" s="148">
        <v>332050</v>
      </c>
      <c r="C74" s="148">
        <v>280</v>
      </c>
      <c r="D74" t="s">
        <v>238</v>
      </c>
      <c r="E74" s="26" t="s">
        <v>239</v>
      </c>
      <c r="F74" t="s">
        <v>837</v>
      </c>
      <c r="G74" t="s">
        <v>6</v>
      </c>
      <c r="H74" s="181">
        <v>1.7</v>
      </c>
      <c r="I74" s="181">
        <v>0</v>
      </c>
      <c r="J74" s="181">
        <v>0.89999999999999991</v>
      </c>
      <c r="K74" s="181">
        <v>0.8</v>
      </c>
      <c r="L74" s="181">
        <v>0</v>
      </c>
      <c r="M74" s="181">
        <v>0</v>
      </c>
      <c r="N74" s="181">
        <v>0</v>
      </c>
      <c r="O74" s="181">
        <v>0</v>
      </c>
      <c r="P74" s="26" t="s">
        <v>1329</v>
      </c>
    </row>
    <row r="75" spans="1:17" x14ac:dyDescent="0.3">
      <c r="A75" s="148" t="s">
        <v>839</v>
      </c>
      <c r="B75" s="148">
        <v>332650</v>
      </c>
      <c r="C75" s="148">
        <v>240</v>
      </c>
      <c r="D75" t="s">
        <v>240</v>
      </c>
      <c r="E75" s="26" t="s">
        <v>241</v>
      </c>
      <c r="F75" t="s">
        <v>840</v>
      </c>
      <c r="G75" t="s">
        <v>13</v>
      </c>
      <c r="H75" s="181">
        <v>1.5</v>
      </c>
      <c r="I75" s="181">
        <v>0</v>
      </c>
      <c r="J75" s="181">
        <v>1.5</v>
      </c>
      <c r="K75" s="181">
        <v>0</v>
      </c>
      <c r="L75" s="181">
        <v>0</v>
      </c>
      <c r="M75" s="181">
        <v>0</v>
      </c>
      <c r="N75" s="181">
        <v>0</v>
      </c>
      <c r="O75" s="181">
        <v>0</v>
      </c>
      <c r="P75" s="26" t="s">
        <v>1329</v>
      </c>
    </row>
    <row r="76" spans="1:17" x14ac:dyDescent="0.3">
      <c r="A76" s="148" t="s">
        <v>841</v>
      </c>
      <c r="B76" s="148">
        <v>332670</v>
      </c>
      <c r="C76" s="148">
        <v>240</v>
      </c>
      <c r="D76" t="s">
        <v>240</v>
      </c>
      <c r="E76" s="26" t="s">
        <v>243</v>
      </c>
      <c r="F76" t="s">
        <v>842</v>
      </c>
      <c r="G76" t="s">
        <v>13</v>
      </c>
      <c r="H76" s="181">
        <v>2.4500000000000002</v>
      </c>
      <c r="I76" s="181">
        <v>0</v>
      </c>
      <c r="J76" s="181">
        <v>2</v>
      </c>
      <c r="K76" s="181">
        <v>0.45</v>
      </c>
      <c r="L76" s="181">
        <v>0</v>
      </c>
      <c r="M76" s="181">
        <v>0</v>
      </c>
      <c r="N76" s="181">
        <v>0</v>
      </c>
      <c r="O76" s="181">
        <v>0</v>
      </c>
      <c r="Q76" t="s">
        <v>490</v>
      </c>
    </row>
    <row r="77" spans="1:17" x14ac:dyDescent="0.3">
      <c r="A77" s="148" t="s">
        <v>843</v>
      </c>
      <c r="B77" s="148">
        <v>332680</v>
      </c>
      <c r="C77" s="148">
        <v>240</v>
      </c>
      <c r="D77" t="s">
        <v>240</v>
      </c>
      <c r="E77" s="26" t="s">
        <v>244</v>
      </c>
      <c r="F77" t="s">
        <v>844</v>
      </c>
      <c r="G77" t="s">
        <v>13</v>
      </c>
      <c r="H77" s="181">
        <v>3.6</v>
      </c>
      <c r="I77" s="181">
        <v>0</v>
      </c>
      <c r="J77" s="181">
        <v>3.1</v>
      </c>
      <c r="K77" s="181">
        <v>0.5</v>
      </c>
      <c r="L77" s="181">
        <v>0</v>
      </c>
      <c r="M77" s="181">
        <v>0</v>
      </c>
      <c r="N77" s="181">
        <v>0</v>
      </c>
      <c r="O77" s="181">
        <v>0</v>
      </c>
      <c r="Q77" t="s">
        <v>490</v>
      </c>
    </row>
    <row r="78" spans="1:17" x14ac:dyDescent="0.3">
      <c r="A78" s="148" t="s">
        <v>845</v>
      </c>
      <c r="B78" s="148">
        <v>332660</v>
      </c>
      <c r="C78" s="148">
        <v>240</v>
      </c>
      <c r="D78" t="s">
        <v>240</v>
      </c>
      <c r="E78" s="26" t="s">
        <v>242</v>
      </c>
      <c r="F78" t="s">
        <v>591</v>
      </c>
      <c r="G78" t="s">
        <v>13</v>
      </c>
      <c r="H78" s="181">
        <v>0.55000000000000004</v>
      </c>
      <c r="I78" s="181">
        <v>0</v>
      </c>
      <c r="J78" s="181">
        <v>0</v>
      </c>
      <c r="K78" s="181">
        <v>0.55000000000000004</v>
      </c>
      <c r="L78" s="181">
        <v>0</v>
      </c>
      <c r="M78" s="181">
        <v>0</v>
      </c>
      <c r="N78" s="181">
        <v>0</v>
      </c>
      <c r="O78" s="181">
        <v>0</v>
      </c>
      <c r="P78" s="26" t="s">
        <v>1327</v>
      </c>
      <c r="Q78" t="s">
        <v>490</v>
      </c>
    </row>
    <row r="79" spans="1:17" x14ac:dyDescent="0.3">
      <c r="A79" s="148" t="s">
        <v>846</v>
      </c>
      <c r="B79" s="148">
        <v>332060</v>
      </c>
      <c r="C79" s="148">
        <v>369</v>
      </c>
      <c r="D79" t="s">
        <v>245</v>
      </c>
      <c r="E79" s="26" t="s">
        <v>246</v>
      </c>
      <c r="F79" t="s">
        <v>847</v>
      </c>
      <c r="G79" t="s">
        <v>11</v>
      </c>
      <c r="H79" s="181">
        <v>0.7955000000000001</v>
      </c>
      <c r="I79" s="181">
        <v>0</v>
      </c>
      <c r="J79" s="181">
        <v>0.37</v>
      </c>
      <c r="K79" s="181">
        <v>0</v>
      </c>
      <c r="L79" s="181">
        <v>0.1</v>
      </c>
      <c r="M79" s="181">
        <v>4.8500000000000001E-2</v>
      </c>
      <c r="N79" s="181">
        <v>0.27700000000000002</v>
      </c>
      <c r="O79" s="181">
        <v>0</v>
      </c>
      <c r="P79" s="26" t="s">
        <v>2165</v>
      </c>
      <c r="Q79" t="s">
        <v>490</v>
      </c>
    </row>
    <row r="80" spans="1:17" x14ac:dyDescent="0.3">
      <c r="A80" s="148" t="s">
        <v>593</v>
      </c>
      <c r="C80" s="148">
        <v>2</v>
      </c>
      <c r="D80" t="s">
        <v>80</v>
      </c>
      <c r="E80" s="26" t="s">
        <v>594</v>
      </c>
      <c r="F80" t="s">
        <v>591</v>
      </c>
      <c r="G80" t="s">
        <v>13</v>
      </c>
      <c r="H80" s="181">
        <v>3</v>
      </c>
      <c r="I80" s="181">
        <v>0</v>
      </c>
      <c r="J80" s="181">
        <v>0</v>
      </c>
      <c r="K80" s="181">
        <v>3</v>
      </c>
      <c r="L80" s="181">
        <v>0</v>
      </c>
      <c r="M80" s="181">
        <v>0</v>
      </c>
      <c r="N80" s="181">
        <v>0</v>
      </c>
      <c r="O80" s="181">
        <v>0</v>
      </c>
      <c r="P80" s="26" t="s">
        <v>1329</v>
      </c>
      <c r="Q80" t="s">
        <v>490</v>
      </c>
    </row>
    <row r="81" spans="1:17" x14ac:dyDescent="0.3">
      <c r="A81" s="148" t="s">
        <v>848</v>
      </c>
      <c r="C81" s="148">
        <v>103</v>
      </c>
      <c r="D81" t="s">
        <v>247</v>
      </c>
      <c r="E81" s="26" t="s">
        <v>248</v>
      </c>
      <c r="F81" t="s">
        <v>849</v>
      </c>
      <c r="G81" t="s">
        <v>13</v>
      </c>
      <c r="H81" s="181">
        <v>5.4</v>
      </c>
      <c r="I81" s="181">
        <v>0</v>
      </c>
      <c r="J81" s="181">
        <v>0</v>
      </c>
      <c r="K81" s="181">
        <v>5.4</v>
      </c>
      <c r="L81" s="181">
        <v>0</v>
      </c>
      <c r="M81" s="181">
        <v>0</v>
      </c>
      <c r="N81" s="181">
        <v>0</v>
      </c>
      <c r="O81" s="181">
        <v>0</v>
      </c>
      <c r="P81" s="26" t="s">
        <v>1329</v>
      </c>
      <c r="Q81" t="s">
        <v>490</v>
      </c>
    </row>
    <row r="82" spans="1:17" x14ac:dyDescent="0.3">
      <c r="A82" s="148" t="s">
        <v>850</v>
      </c>
      <c r="C82" s="148">
        <v>103</v>
      </c>
      <c r="D82" t="s">
        <v>247</v>
      </c>
      <c r="E82" s="26" t="s">
        <v>249</v>
      </c>
      <c r="F82" t="s">
        <v>849</v>
      </c>
      <c r="G82" t="s">
        <v>13</v>
      </c>
      <c r="H82" s="181">
        <v>4.1999999999999993</v>
      </c>
      <c r="I82" s="181">
        <v>0</v>
      </c>
      <c r="J82" s="181">
        <v>0</v>
      </c>
      <c r="K82" s="181">
        <v>4.1999999999999993</v>
      </c>
      <c r="L82" s="181">
        <v>0</v>
      </c>
      <c r="M82" s="181">
        <v>0</v>
      </c>
      <c r="N82" s="181">
        <v>0</v>
      </c>
      <c r="O82" s="181">
        <v>0</v>
      </c>
      <c r="P82" s="26" t="s">
        <v>1329</v>
      </c>
      <c r="Q82" t="s">
        <v>490</v>
      </c>
    </row>
    <row r="83" spans="1:17" x14ac:dyDescent="0.3">
      <c r="A83" s="148" t="s">
        <v>851</v>
      </c>
      <c r="C83" s="148">
        <v>103</v>
      </c>
      <c r="D83" t="s">
        <v>247</v>
      </c>
      <c r="E83" s="26" t="s">
        <v>252</v>
      </c>
      <c r="F83" t="s">
        <v>849</v>
      </c>
      <c r="G83" t="s">
        <v>13</v>
      </c>
      <c r="H83" s="181">
        <v>25.9</v>
      </c>
      <c r="I83" s="181">
        <v>0</v>
      </c>
      <c r="J83" s="181">
        <v>25.9</v>
      </c>
      <c r="K83" s="181">
        <v>0</v>
      </c>
      <c r="L83" s="181">
        <v>0</v>
      </c>
      <c r="M83" s="181">
        <v>0</v>
      </c>
      <c r="N83" s="181">
        <v>0</v>
      </c>
      <c r="O83" s="181">
        <v>0</v>
      </c>
      <c r="P83" s="26" t="s">
        <v>1329</v>
      </c>
    </row>
    <row r="84" spans="1:17" x14ac:dyDescent="0.3">
      <c r="A84" s="148" t="s">
        <v>852</v>
      </c>
      <c r="C84" s="259">
        <v>103</v>
      </c>
      <c r="D84" t="s">
        <v>247</v>
      </c>
      <c r="E84" s="26" t="s">
        <v>250</v>
      </c>
      <c r="F84" t="s">
        <v>849</v>
      </c>
      <c r="G84" t="s">
        <v>13</v>
      </c>
      <c r="H84" s="181">
        <v>2.1</v>
      </c>
      <c r="I84" s="181">
        <v>0</v>
      </c>
      <c r="J84" s="181">
        <v>0</v>
      </c>
      <c r="K84" s="181">
        <v>2.1</v>
      </c>
      <c r="L84" s="181">
        <v>0</v>
      </c>
      <c r="M84" s="181">
        <v>0</v>
      </c>
      <c r="N84" s="181">
        <v>0</v>
      </c>
      <c r="O84" s="181">
        <v>0</v>
      </c>
      <c r="P84" s="26" t="s">
        <v>1329</v>
      </c>
      <c r="Q84" t="s">
        <v>490</v>
      </c>
    </row>
    <row r="85" spans="1:17" x14ac:dyDescent="0.3">
      <c r="A85" s="148" t="s">
        <v>974</v>
      </c>
      <c r="C85" s="148">
        <v>103</v>
      </c>
      <c r="D85" t="s">
        <v>247</v>
      </c>
      <c r="E85" s="26" t="s">
        <v>251</v>
      </c>
      <c r="F85" t="s">
        <v>849</v>
      </c>
      <c r="G85" t="s">
        <v>13</v>
      </c>
      <c r="H85" s="181">
        <v>22.6</v>
      </c>
      <c r="I85" s="181">
        <v>0</v>
      </c>
      <c r="J85" s="181">
        <v>0</v>
      </c>
      <c r="K85" s="181">
        <v>22.6</v>
      </c>
      <c r="L85" s="181">
        <v>0</v>
      </c>
      <c r="M85" s="181">
        <v>0</v>
      </c>
      <c r="N85" s="181">
        <v>0</v>
      </c>
      <c r="O85" s="181">
        <v>0</v>
      </c>
      <c r="P85" s="26" t="s">
        <v>1329</v>
      </c>
      <c r="Q85" t="s">
        <v>533</v>
      </c>
    </row>
    <row r="86" spans="1:17" x14ac:dyDescent="0.3">
      <c r="A86" s="148" t="s">
        <v>853</v>
      </c>
      <c r="C86" s="148">
        <v>103</v>
      </c>
      <c r="D86" t="s">
        <v>247</v>
      </c>
      <c r="E86" s="26" t="s">
        <v>854</v>
      </c>
      <c r="F86" t="s">
        <v>849</v>
      </c>
      <c r="G86" t="s">
        <v>13</v>
      </c>
      <c r="H86" s="181">
        <v>4.8</v>
      </c>
      <c r="I86" s="181">
        <v>0</v>
      </c>
      <c r="J86" s="181">
        <v>0</v>
      </c>
      <c r="K86" s="181">
        <v>4.8</v>
      </c>
      <c r="L86" s="181">
        <v>0</v>
      </c>
      <c r="M86" s="181">
        <v>0</v>
      </c>
      <c r="N86" s="181">
        <v>0</v>
      </c>
      <c r="O86" s="181">
        <v>0</v>
      </c>
      <c r="P86" s="26" t="s">
        <v>1329</v>
      </c>
      <c r="Q86" t="s">
        <v>490</v>
      </c>
    </row>
    <row r="87" spans="1:17" x14ac:dyDescent="0.3">
      <c r="A87" s="148" t="s">
        <v>855</v>
      </c>
      <c r="B87" s="148">
        <v>332070</v>
      </c>
      <c r="C87" s="148">
        <v>289</v>
      </c>
      <c r="D87" t="s">
        <v>253</v>
      </c>
      <c r="E87" s="26" t="s">
        <v>254</v>
      </c>
      <c r="F87" t="s">
        <v>856</v>
      </c>
      <c r="G87" t="s">
        <v>4</v>
      </c>
      <c r="H87" s="181">
        <v>3</v>
      </c>
      <c r="I87" s="181">
        <v>0</v>
      </c>
      <c r="J87" s="181">
        <v>1.8</v>
      </c>
      <c r="K87" s="181">
        <v>1.2000000000000002</v>
      </c>
      <c r="L87" s="181">
        <v>0</v>
      </c>
      <c r="M87" s="181">
        <v>0</v>
      </c>
      <c r="N87" s="181">
        <v>0</v>
      </c>
      <c r="O87" s="181">
        <v>0</v>
      </c>
      <c r="P87" s="26" t="s">
        <v>1327</v>
      </c>
      <c r="Q87" t="s">
        <v>490</v>
      </c>
    </row>
    <row r="88" spans="1:17" x14ac:dyDescent="0.3">
      <c r="A88" s="148" t="s">
        <v>857</v>
      </c>
      <c r="B88" s="148">
        <v>332080</v>
      </c>
      <c r="C88" s="148">
        <v>446</v>
      </c>
      <c r="D88" t="s">
        <v>401</v>
      </c>
      <c r="E88" s="26" t="s">
        <v>402</v>
      </c>
      <c r="F88" t="s">
        <v>858</v>
      </c>
      <c r="G88" t="s">
        <v>9</v>
      </c>
      <c r="H88" s="181">
        <v>1.98</v>
      </c>
      <c r="I88" s="181">
        <v>0</v>
      </c>
      <c r="J88" s="181">
        <v>1.41</v>
      </c>
      <c r="K88" s="181">
        <v>0</v>
      </c>
      <c r="L88" s="181">
        <v>0.57000000000000006</v>
      </c>
      <c r="M88" s="181">
        <v>0</v>
      </c>
      <c r="N88" s="181">
        <v>0</v>
      </c>
      <c r="O88" s="181">
        <v>0</v>
      </c>
      <c r="P88" s="26" t="s">
        <v>1330</v>
      </c>
      <c r="Q88" t="s">
        <v>490</v>
      </c>
    </row>
    <row r="89" spans="1:17" x14ac:dyDescent="0.3">
      <c r="A89" s="148" t="s">
        <v>1294</v>
      </c>
      <c r="B89" s="148">
        <v>332090</v>
      </c>
      <c r="C89" s="148">
        <v>407</v>
      </c>
      <c r="D89" t="s">
        <v>255</v>
      </c>
      <c r="E89" s="26" t="s">
        <v>256</v>
      </c>
      <c r="F89" t="s">
        <v>680</v>
      </c>
      <c r="G89" t="s">
        <v>11</v>
      </c>
      <c r="H89" s="181">
        <v>0.18</v>
      </c>
      <c r="I89" s="181">
        <v>0</v>
      </c>
      <c r="J89" s="181">
        <v>0.18</v>
      </c>
      <c r="K89" s="181">
        <v>0</v>
      </c>
      <c r="L89" s="181">
        <v>0</v>
      </c>
      <c r="M89" s="181">
        <v>0</v>
      </c>
      <c r="N89" s="181">
        <v>0</v>
      </c>
      <c r="O89" s="181">
        <v>0</v>
      </c>
      <c r="P89" s="26" t="s">
        <v>1330</v>
      </c>
      <c r="Q89" t="s">
        <v>1376</v>
      </c>
    </row>
    <row r="90" spans="1:17" x14ac:dyDescent="0.3">
      <c r="A90" s="148" t="s">
        <v>595</v>
      </c>
      <c r="C90" s="148">
        <v>2</v>
      </c>
      <c r="D90" t="s">
        <v>80</v>
      </c>
      <c r="E90" s="26" t="s">
        <v>97</v>
      </c>
      <c r="F90" t="s">
        <v>587</v>
      </c>
      <c r="G90" t="s">
        <v>13</v>
      </c>
      <c r="H90" s="181">
        <v>2</v>
      </c>
      <c r="I90" s="181">
        <v>0</v>
      </c>
      <c r="J90" s="181">
        <v>0</v>
      </c>
      <c r="K90" s="181">
        <v>2</v>
      </c>
      <c r="L90" s="181">
        <v>0</v>
      </c>
      <c r="M90" s="181">
        <v>0</v>
      </c>
      <c r="N90" s="181">
        <v>0</v>
      </c>
      <c r="O90" s="181">
        <v>0</v>
      </c>
      <c r="P90" s="26" t="s">
        <v>1329</v>
      </c>
      <c r="Q90" t="s">
        <v>490</v>
      </c>
    </row>
    <row r="91" spans="1:17" x14ac:dyDescent="0.3">
      <c r="A91" s="148" t="s">
        <v>859</v>
      </c>
      <c r="C91" s="148">
        <v>16</v>
      </c>
      <c r="D91" t="s">
        <v>257</v>
      </c>
      <c r="E91" s="26" t="s">
        <v>860</v>
      </c>
      <c r="F91" t="s">
        <v>861</v>
      </c>
      <c r="G91" t="s">
        <v>8</v>
      </c>
      <c r="H91" s="181">
        <v>3</v>
      </c>
      <c r="I91" s="181">
        <v>0</v>
      </c>
      <c r="J91" s="181">
        <v>0</v>
      </c>
      <c r="K91" s="181">
        <v>0</v>
      </c>
      <c r="L91" s="181">
        <v>0</v>
      </c>
      <c r="M91" s="181">
        <v>0</v>
      </c>
      <c r="N91" s="181">
        <v>3</v>
      </c>
      <c r="O91" s="181">
        <v>0</v>
      </c>
      <c r="P91" s="26" t="s">
        <v>1329</v>
      </c>
      <c r="Q91" t="s">
        <v>490</v>
      </c>
    </row>
    <row r="92" spans="1:17" x14ac:dyDescent="0.3">
      <c r="A92" s="148" t="s">
        <v>863</v>
      </c>
      <c r="C92" s="148">
        <v>16</v>
      </c>
      <c r="D92" t="s">
        <v>257</v>
      </c>
      <c r="E92" s="26" t="s">
        <v>864</v>
      </c>
      <c r="F92" t="s">
        <v>861</v>
      </c>
      <c r="G92" t="s">
        <v>8</v>
      </c>
      <c r="H92" s="181">
        <v>2</v>
      </c>
      <c r="I92" s="181">
        <v>0</v>
      </c>
      <c r="J92" s="181">
        <v>0</v>
      </c>
      <c r="K92" s="181">
        <v>0</v>
      </c>
      <c r="L92" s="181">
        <v>0</v>
      </c>
      <c r="M92" s="181">
        <v>0</v>
      </c>
      <c r="N92" s="181">
        <v>0</v>
      </c>
      <c r="O92" s="181">
        <v>2</v>
      </c>
      <c r="P92" s="26" t="s">
        <v>1329</v>
      </c>
      <c r="Q92" t="s">
        <v>490</v>
      </c>
    </row>
    <row r="93" spans="1:17" x14ac:dyDescent="0.3">
      <c r="A93" s="148" t="s">
        <v>865</v>
      </c>
      <c r="C93" s="148">
        <v>16</v>
      </c>
      <c r="D93" t="s">
        <v>257</v>
      </c>
      <c r="E93" s="26" t="s">
        <v>866</v>
      </c>
      <c r="F93" t="s">
        <v>861</v>
      </c>
      <c r="G93" t="s">
        <v>8</v>
      </c>
      <c r="H93" s="181">
        <v>18.3</v>
      </c>
      <c r="I93" s="181">
        <v>0</v>
      </c>
      <c r="J93" s="181">
        <v>18.3</v>
      </c>
      <c r="K93" s="181">
        <v>0</v>
      </c>
      <c r="L93" s="181">
        <v>0</v>
      </c>
      <c r="M93" s="181">
        <v>0</v>
      </c>
      <c r="N93" s="181">
        <v>0</v>
      </c>
      <c r="O93" s="181">
        <v>0</v>
      </c>
      <c r="P93" s="26" t="s">
        <v>1329</v>
      </c>
      <c r="Q93" t="s">
        <v>1390</v>
      </c>
    </row>
    <row r="94" spans="1:17" x14ac:dyDescent="0.3">
      <c r="A94" s="148" t="s">
        <v>867</v>
      </c>
      <c r="C94" s="148">
        <v>16</v>
      </c>
      <c r="D94" t="s">
        <v>257</v>
      </c>
      <c r="E94" s="26" t="s">
        <v>868</v>
      </c>
      <c r="F94" t="s">
        <v>861</v>
      </c>
      <c r="G94" t="s">
        <v>8</v>
      </c>
      <c r="H94" s="181">
        <v>10</v>
      </c>
      <c r="I94" s="181">
        <v>0</v>
      </c>
      <c r="J94" s="181">
        <v>10</v>
      </c>
      <c r="K94" s="181">
        <v>0</v>
      </c>
      <c r="L94" s="181">
        <v>0</v>
      </c>
      <c r="M94" s="181">
        <v>0</v>
      </c>
      <c r="N94" s="181">
        <v>0</v>
      </c>
      <c r="O94" s="181">
        <v>0</v>
      </c>
      <c r="P94" s="26" t="s">
        <v>1329</v>
      </c>
    </row>
    <row r="95" spans="1:17" x14ac:dyDescent="0.3">
      <c r="A95" s="148" t="s">
        <v>869</v>
      </c>
      <c r="C95" s="148">
        <v>16</v>
      </c>
      <c r="D95" t="s">
        <v>257</v>
      </c>
      <c r="E95" s="26" t="s">
        <v>870</v>
      </c>
      <c r="F95" t="s">
        <v>861</v>
      </c>
      <c r="G95" t="s">
        <v>8</v>
      </c>
      <c r="H95" s="181">
        <v>9</v>
      </c>
      <c r="I95" s="181">
        <v>0</v>
      </c>
      <c r="J95" s="181">
        <v>0</v>
      </c>
      <c r="K95" s="181">
        <v>0</v>
      </c>
      <c r="L95" s="181">
        <v>9</v>
      </c>
      <c r="M95" s="181">
        <v>0</v>
      </c>
      <c r="N95" s="181">
        <v>0</v>
      </c>
      <c r="O95" s="181">
        <v>0</v>
      </c>
      <c r="P95" s="26" t="s">
        <v>1329</v>
      </c>
      <c r="Q95" t="s">
        <v>490</v>
      </c>
    </row>
    <row r="96" spans="1:17" x14ac:dyDescent="0.3">
      <c r="A96" s="148" t="s">
        <v>1295</v>
      </c>
      <c r="C96" s="148">
        <v>16</v>
      </c>
      <c r="D96" t="s">
        <v>257</v>
      </c>
      <c r="E96" s="26" t="s">
        <v>1333</v>
      </c>
      <c r="F96" t="s">
        <v>861</v>
      </c>
      <c r="G96" t="s">
        <v>8</v>
      </c>
      <c r="H96" s="181">
        <v>0.5</v>
      </c>
      <c r="I96" s="181">
        <v>0</v>
      </c>
      <c r="J96" s="181">
        <v>0.5</v>
      </c>
      <c r="K96" s="181">
        <v>0</v>
      </c>
      <c r="L96" s="181">
        <v>0</v>
      </c>
      <c r="M96" s="181">
        <v>0</v>
      </c>
      <c r="N96" s="181">
        <v>0</v>
      </c>
      <c r="O96" s="181">
        <v>0</v>
      </c>
      <c r="P96" s="26" t="s">
        <v>1329</v>
      </c>
      <c r="Q96" t="s">
        <v>490</v>
      </c>
    </row>
    <row r="97" spans="1:17" x14ac:dyDescent="0.3">
      <c r="A97" s="148" t="s">
        <v>871</v>
      </c>
      <c r="C97" s="148">
        <v>16</v>
      </c>
      <c r="D97" t="s">
        <v>257</v>
      </c>
      <c r="E97" s="26" t="s">
        <v>872</v>
      </c>
      <c r="F97" t="s">
        <v>861</v>
      </c>
      <c r="G97" t="s">
        <v>8</v>
      </c>
      <c r="H97" s="181">
        <v>8.4</v>
      </c>
      <c r="I97" s="181">
        <v>0</v>
      </c>
      <c r="J97" s="181">
        <v>8.4</v>
      </c>
      <c r="K97" s="181">
        <v>0</v>
      </c>
      <c r="L97" s="181">
        <v>0</v>
      </c>
      <c r="M97" s="181">
        <v>0</v>
      </c>
      <c r="N97" s="181">
        <v>0</v>
      </c>
      <c r="O97" s="181">
        <v>0</v>
      </c>
      <c r="P97" s="26" t="s">
        <v>1329</v>
      </c>
    </row>
    <row r="98" spans="1:17" x14ac:dyDescent="0.3">
      <c r="A98" s="148" t="s">
        <v>873</v>
      </c>
      <c r="C98" s="148">
        <v>16</v>
      </c>
      <c r="D98" t="s">
        <v>257</v>
      </c>
      <c r="E98" s="26" t="s">
        <v>874</v>
      </c>
      <c r="F98" t="s">
        <v>861</v>
      </c>
      <c r="G98" t="s">
        <v>8</v>
      </c>
      <c r="H98" s="181">
        <v>33.599999999999994</v>
      </c>
      <c r="I98" s="181">
        <v>0</v>
      </c>
      <c r="J98" s="181">
        <v>0</v>
      </c>
      <c r="K98" s="181">
        <v>33.599999999999994</v>
      </c>
      <c r="L98" s="181">
        <v>0</v>
      </c>
      <c r="M98" s="181">
        <v>0</v>
      </c>
      <c r="N98" s="181">
        <v>0</v>
      </c>
      <c r="O98" s="181">
        <v>0</v>
      </c>
      <c r="P98" s="26" t="s">
        <v>1329</v>
      </c>
    </row>
    <row r="99" spans="1:17" x14ac:dyDescent="0.3">
      <c r="A99" s="148" t="s">
        <v>875</v>
      </c>
      <c r="B99" s="148">
        <v>332100</v>
      </c>
      <c r="C99" s="148">
        <v>660</v>
      </c>
      <c r="D99" t="s">
        <v>258</v>
      </c>
      <c r="E99" s="26" t="s">
        <v>259</v>
      </c>
      <c r="F99" t="s">
        <v>876</v>
      </c>
      <c r="G99" t="s">
        <v>6</v>
      </c>
      <c r="H99" s="181">
        <v>0.77200000000000002</v>
      </c>
      <c r="I99" s="181">
        <v>0</v>
      </c>
      <c r="J99" s="181">
        <v>0.58200000000000007</v>
      </c>
      <c r="K99" s="181">
        <v>0</v>
      </c>
      <c r="L99" s="181">
        <v>0.19</v>
      </c>
      <c r="M99" s="181">
        <v>0</v>
      </c>
      <c r="N99" s="181">
        <v>0</v>
      </c>
      <c r="O99" s="181">
        <v>0</v>
      </c>
      <c r="P99" s="26" t="s">
        <v>1330</v>
      </c>
      <c r="Q99" t="s">
        <v>782</v>
      </c>
    </row>
    <row r="100" spans="1:17" x14ac:dyDescent="0.3">
      <c r="A100" s="148" t="s">
        <v>877</v>
      </c>
      <c r="B100" s="148">
        <v>332130</v>
      </c>
      <c r="C100" s="148">
        <v>17</v>
      </c>
      <c r="D100" t="s">
        <v>260</v>
      </c>
      <c r="E100" s="26" t="s">
        <v>261</v>
      </c>
      <c r="F100" t="s">
        <v>878</v>
      </c>
      <c r="G100" t="s">
        <v>11</v>
      </c>
      <c r="H100" s="181">
        <v>17.099999999999998</v>
      </c>
      <c r="I100" s="181">
        <v>0</v>
      </c>
      <c r="J100" s="181">
        <v>11.799999999999999</v>
      </c>
      <c r="K100" s="181">
        <v>0</v>
      </c>
      <c r="L100" s="181">
        <v>3.3000000000000003</v>
      </c>
      <c r="M100" s="181">
        <v>0.79999999999999993</v>
      </c>
      <c r="N100" s="181">
        <v>1.2</v>
      </c>
      <c r="O100" s="181">
        <v>0</v>
      </c>
      <c r="P100" s="26" t="s">
        <v>1329</v>
      </c>
      <c r="Q100" t="s">
        <v>1376</v>
      </c>
    </row>
    <row r="101" spans="1:17" x14ac:dyDescent="0.3">
      <c r="A101" s="148" t="s">
        <v>596</v>
      </c>
      <c r="C101" s="148">
        <v>2</v>
      </c>
      <c r="D101" t="s">
        <v>80</v>
      </c>
      <c r="E101" s="26" t="s">
        <v>101</v>
      </c>
      <c r="F101" t="s">
        <v>587</v>
      </c>
      <c r="G101" t="s">
        <v>13</v>
      </c>
      <c r="H101" s="181">
        <v>1</v>
      </c>
      <c r="I101" s="181">
        <v>0</v>
      </c>
      <c r="J101" s="181">
        <v>1</v>
      </c>
      <c r="K101" s="181">
        <v>0</v>
      </c>
      <c r="L101" s="181">
        <v>0</v>
      </c>
      <c r="M101" s="181">
        <v>0</v>
      </c>
      <c r="N101" s="181">
        <v>0</v>
      </c>
      <c r="O101" s="181">
        <v>0</v>
      </c>
      <c r="P101" s="26" t="s">
        <v>1329</v>
      </c>
      <c r="Q101" t="s">
        <v>490</v>
      </c>
    </row>
    <row r="102" spans="1:17" x14ac:dyDescent="0.3">
      <c r="A102" s="148" t="s">
        <v>879</v>
      </c>
      <c r="B102" s="148">
        <v>332140</v>
      </c>
      <c r="C102" s="148">
        <v>687</v>
      </c>
      <c r="D102" t="s">
        <v>262</v>
      </c>
      <c r="E102" s="26" t="s">
        <v>263</v>
      </c>
      <c r="F102" t="s">
        <v>880</v>
      </c>
      <c r="G102" t="s">
        <v>14</v>
      </c>
      <c r="H102" s="181">
        <v>0.13800000000000001</v>
      </c>
      <c r="I102" s="181">
        <v>0</v>
      </c>
      <c r="J102" s="181">
        <v>0.13800000000000001</v>
      </c>
      <c r="K102" s="181">
        <v>0</v>
      </c>
      <c r="L102" s="181">
        <v>0</v>
      </c>
      <c r="M102" s="181">
        <v>0</v>
      </c>
      <c r="N102" s="181">
        <v>0</v>
      </c>
      <c r="O102" s="181">
        <v>0</v>
      </c>
      <c r="P102" s="26" t="s">
        <v>1330</v>
      </c>
    </row>
    <row r="103" spans="1:17" x14ac:dyDescent="0.3">
      <c r="A103" s="148" t="s">
        <v>881</v>
      </c>
      <c r="B103" s="148">
        <v>332150</v>
      </c>
      <c r="C103" s="148">
        <v>281</v>
      </c>
      <c r="D103" t="s">
        <v>264</v>
      </c>
      <c r="E103" s="26" t="s">
        <v>265</v>
      </c>
      <c r="F103" t="s">
        <v>882</v>
      </c>
      <c r="G103" t="s">
        <v>9</v>
      </c>
      <c r="H103" s="181">
        <v>1.1000000000000001</v>
      </c>
      <c r="I103" s="181">
        <v>0</v>
      </c>
      <c r="J103" s="181">
        <v>1.1000000000000001</v>
      </c>
      <c r="K103" s="181">
        <v>0</v>
      </c>
      <c r="L103" s="181">
        <v>0</v>
      </c>
      <c r="M103" s="181">
        <v>0</v>
      </c>
      <c r="N103" s="181">
        <v>0</v>
      </c>
      <c r="O103" s="181">
        <v>0</v>
      </c>
      <c r="P103" s="26" t="s">
        <v>1330</v>
      </c>
      <c r="Q103" t="s">
        <v>490</v>
      </c>
    </row>
    <row r="104" spans="1:17" x14ac:dyDescent="0.3">
      <c r="A104" s="148" t="s">
        <v>883</v>
      </c>
      <c r="B104" s="148">
        <v>332160</v>
      </c>
      <c r="C104" s="148">
        <v>376</v>
      </c>
      <c r="D104" t="s">
        <v>266</v>
      </c>
      <c r="E104" s="26" t="s">
        <v>267</v>
      </c>
      <c r="F104" t="s">
        <v>884</v>
      </c>
      <c r="G104" t="s">
        <v>9</v>
      </c>
      <c r="H104" s="181">
        <v>1.798</v>
      </c>
      <c r="I104" s="181">
        <v>0</v>
      </c>
      <c r="J104" s="181">
        <v>1.028</v>
      </c>
      <c r="K104" s="181">
        <v>0</v>
      </c>
      <c r="L104" s="181">
        <v>0.47500000000000003</v>
      </c>
      <c r="M104" s="181">
        <v>0</v>
      </c>
      <c r="N104" s="181">
        <v>0.29499999999999998</v>
      </c>
      <c r="O104" s="181">
        <v>0</v>
      </c>
      <c r="Q104" t="s">
        <v>1377</v>
      </c>
    </row>
    <row r="105" spans="1:17" x14ac:dyDescent="0.3">
      <c r="A105" s="148" t="s">
        <v>885</v>
      </c>
      <c r="B105" s="148">
        <v>332170</v>
      </c>
      <c r="C105" s="148">
        <v>353</v>
      </c>
      <c r="D105" t="s">
        <v>268</v>
      </c>
      <c r="E105" s="26" t="s">
        <v>269</v>
      </c>
      <c r="F105" t="s">
        <v>886</v>
      </c>
      <c r="G105" t="s">
        <v>8</v>
      </c>
      <c r="H105" s="181">
        <v>0.47499999999999998</v>
      </c>
      <c r="I105" s="181">
        <v>0</v>
      </c>
      <c r="J105" s="181">
        <v>0</v>
      </c>
      <c r="K105" s="181">
        <v>0.47499999999999998</v>
      </c>
      <c r="L105" s="181">
        <v>0</v>
      </c>
      <c r="M105" s="181">
        <v>0</v>
      </c>
      <c r="N105" s="181">
        <v>0</v>
      </c>
      <c r="O105" s="181">
        <v>0</v>
      </c>
      <c r="P105" s="26" t="s">
        <v>1327</v>
      </c>
      <c r="Q105" t="s">
        <v>532</v>
      </c>
    </row>
    <row r="106" spans="1:17" x14ac:dyDescent="0.3">
      <c r="A106" s="148" t="s">
        <v>887</v>
      </c>
      <c r="B106" s="148">
        <v>332180</v>
      </c>
      <c r="C106" s="148">
        <v>330</v>
      </c>
      <c r="D106" t="s">
        <v>270</v>
      </c>
      <c r="E106" s="26" t="s">
        <v>271</v>
      </c>
      <c r="F106" t="s">
        <v>888</v>
      </c>
      <c r="G106" t="s">
        <v>6</v>
      </c>
      <c r="H106" s="181">
        <v>0.23400000000000001</v>
      </c>
      <c r="I106" s="181">
        <v>0</v>
      </c>
      <c r="J106" s="181">
        <v>0.23400000000000001</v>
      </c>
      <c r="K106" s="181">
        <v>0</v>
      </c>
      <c r="L106" s="181">
        <v>0</v>
      </c>
      <c r="M106" s="181">
        <v>0</v>
      </c>
      <c r="N106" s="181">
        <v>0</v>
      </c>
      <c r="O106" s="181">
        <v>0</v>
      </c>
      <c r="P106" s="26" t="s">
        <v>1330</v>
      </c>
    </row>
    <row r="107" spans="1:17" x14ac:dyDescent="0.3">
      <c r="A107" s="148" t="s">
        <v>889</v>
      </c>
      <c r="B107" s="148">
        <v>332190</v>
      </c>
      <c r="C107" s="148">
        <v>570</v>
      </c>
      <c r="D107" t="s">
        <v>403</v>
      </c>
      <c r="E107" s="26" t="s">
        <v>404</v>
      </c>
      <c r="F107" t="s">
        <v>890</v>
      </c>
      <c r="G107" t="s">
        <v>9</v>
      </c>
      <c r="H107" s="181">
        <v>1.2E-2</v>
      </c>
      <c r="I107" s="181">
        <v>0</v>
      </c>
      <c r="J107" s="181">
        <v>0</v>
      </c>
      <c r="K107" s="181">
        <v>0</v>
      </c>
      <c r="L107" s="181">
        <v>0</v>
      </c>
      <c r="M107" s="181">
        <v>1.2E-2</v>
      </c>
      <c r="N107" s="181">
        <v>0</v>
      </c>
      <c r="O107" s="181">
        <v>0</v>
      </c>
      <c r="P107" s="26" t="s">
        <v>1327</v>
      </c>
      <c r="Q107" t="s">
        <v>1377</v>
      </c>
    </row>
    <row r="108" spans="1:17" x14ac:dyDescent="0.3">
      <c r="A108" s="148" t="s">
        <v>891</v>
      </c>
      <c r="B108" s="148">
        <v>332210</v>
      </c>
      <c r="C108" s="148">
        <v>321</v>
      </c>
      <c r="D108" t="s">
        <v>272</v>
      </c>
      <c r="E108" s="26" t="s">
        <v>273</v>
      </c>
      <c r="F108" t="s">
        <v>892</v>
      </c>
      <c r="G108" t="s">
        <v>6</v>
      </c>
      <c r="H108" s="181">
        <v>0.6</v>
      </c>
      <c r="I108" s="181">
        <v>0</v>
      </c>
      <c r="J108" s="181">
        <v>0.6</v>
      </c>
      <c r="K108" s="181">
        <v>0</v>
      </c>
      <c r="L108" s="181">
        <v>0</v>
      </c>
      <c r="M108" s="181">
        <v>0</v>
      </c>
      <c r="N108" s="181">
        <v>0</v>
      </c>
      <c r="O108" s="181">
        <v>0</v>
      </c>
      <c r="P108" s="26" t="s">
        <v>1330</v>
      </c>
      <c r="Q108" t="s">
        <v>490</v>
      </c>
    </row>
    <row r="109" spans="1:17" x14ac:dyDescent="0.3">
      <c r="A109" s="148" t="s">
        <v>893</v>
      </c>
      <c r="C109" s="148">
        <v>18</v>
      </c>
      <c r="D109" t="s">
        <v>405</v>
      </c>
      <c r="E109" s="26" t="s">
        <v>895</v>
      </c>
      <c r="F109" t="s">
        <v>585</v>
      </c>
      <c r="G109" t="s">
        <v>12</v>
      </c>
      <c r="H109" s="181">
        <v>170.99999999999997</v>
      </c>
      <c r="I109" s="181">
        <v>0</v>
      </c>
      <c r="J109" s="181">
        <v>170.99999999999997</v>
      </c>
      <c r="K109" s="181">
        <v>0</v>
      </c>
      <c r="L109" s="181">
        <v>0</v>
      </c>
      <c r="M109" s="181">
        <v>0</v>
      </c>
      <c r="N109" s="181">
        <v>0</v>
      </c>
      <c r="O109" s="181">
        <v>0</v>
      </c>
      <c r="P109" s="26" t="s">
        <v>1329</v>
      </c>
    </row>
    <row r="110" spans="1:17" x14ac:dyDescent="0.3">
      <c r="A110" s="148" t="s">
        <v>896</v>
      </c>
      <c r="B110" s="148">
        <v>332220</v>
      </c>
      <c r="C110" s="148">
        <v>44</v>
      </c>
      <c r="D110" t="s">
        <v>274</v>
      </c>
      <c r="E110" s="26" t="s">
        <v>275</v>
      </c>
      <c r="F110" t="s">
        <v>897</v>
      </c>
      <c r="G110" t="s">
        <v>14</v>
      </c>
      <c r="H110" s="181">
        <v>1.6</v>
      </c>
      <c r="I110" s="181">
        <v>0</v>
      </c>
      <c r="J110" s="181">
        <v>1.6</v>
      </c>
      <c r="K110" s="181">
        <v>0</v>
      </c>
      <c r="L110" s="181">
        <v>0</v>
      </c>
      <c r="M110" s="181">
        <v>0</v>
      </c>
      <c r="N110" s="181">
        <v>0</v>
      </c>
      <c r="O110" s="181">
        <v>0</v>
      </c>
      <c r="P110" s="26" t="s">
        <v>1329</v>
      </c>
      <c r="Q110" t="s">
        <v>490</v>
      </c>
    </row>
    <row r="111" spans="1:17" x14ac:dyDescent="0.3">
      <c r="A111" s="148" t="s">
        <v>898</v>
      </c>
      <c r="C111" s="148"/>
      <c r="D111" s="26" t="s">
        <v>276</v>
      </c>
      <c r="E111" s="26" t="s">
        <v>277</v>
      </c>
      <c r="F111" t="s">
        <v>899</v>
      </c>
      <c r="G111" t="s">
        <v>13</v>
      </c>
      <c r="H111" s="181">
        <v>4.3</v>
      </c>
      <c r="I111" s="181">
        <v>0</v>
      </c>
      <c r="J111" s="181">
        <v>3.3</v>
      </c>
      <c r="K111" s="181">
        <v>0</v>
      </c>
      <c r="L111" s="181">
        <v>0</v>
      </c>
      <c r="M111" s="181">
        <v>0</v>
      </c>
      <c r="N111" s="181">
        <v>1</v>
      </c>
      <c r="O111" s="181">
        <v>0</v>
      </c>
      <c r="P111" s="26" t="s">
        <v>1327</v>
      </c>
      <c r="Q111" t="s">
        <v>490</v>
      </c>
    </row>
    <row r="112" spans="1:17" x14ac:dyDescent="0.3">
      <c r="A112" s="148" t="s">
        <v>562</v>
      </c>
      <c r="B112" s="148">
        <v>331010</v>
      </c>
      <c r="C112" s="148">
        <v>449</v>
      </c>
      <c r="D112" t="s">
        <v>61</v>
      </c>
      <c r="E112" s="26" t="s">
        <v>62</v>
      </c>
      <c r="F112" t="s">
        <v>563</v>
      </c>
      <c r="G112" t="s">
        <v>8</v>
      </c>
      <c r="H112" s="181">
        <v>0.33999999999999997</v>
      </c>
      <c r="I112" s="181">
        <v>0</v>
      </c>
      <c r="J112" s="181">
        <v>0.33999999999999997</v>
      </c>
      <c r="K112" s="181">
        <v>0</v>
      </c>
      <c r="L112" s="181">
        <v>0</v>
      </c>
      <c r="M112" s="181">
        <v>0</v>
      </c>
      <c r="N112" s="181">
        <v>0</v>
      </c>
      <c r="O112" s="181">
        <v>0</v>
      </c>
      <c r="P112" s="26" t="s">
        <v>1330</v>
      </c>
      <c r="Q112" t="s">
        <v>527</v>
      </c>
    </row>
    <row r="113" spans="1:17" x14ac:dyDescent="0.3">
      <c r="A113" s="148" t="s">
        <v>597</v>
      </c>
      <c r="B113" s="148">
        <v>331090</v>
      </c>
      <c r="C113" s="148">
        <v>2</v>
      </c>
      <c r="D113" t="s">
        <v>80</v>
      </c>
      <c r="E113" s="26" t="s">
        <v>84</v>
      </c>
      <c r="F113" t="s">
        <v>587</v>
      </c>
      <c r="G113" t="s">
        <v>13</v>
      </c>
      <c r="H113" s="181">
        <v>6.8</v>
      </c>
      <c r="I113" s="181">
        <v>0</v>
      </c>
      <c r="J113" s="181">
        <v>6.8</v>
      </c>
      <c r="K113" s="181">
        <v>0</v>
      </c>
      <c r="L113" s="181">
        <v>0</v>
      </c>
      <c r="M113" s="181">
        <v>0</v>
      </c>
      <c r="N113" s="181">
        <v>0</v>
      </c>
      <c r="O113" s="181">
        <v>0</v>
      </c>
      <c r="P113" s="26" t="s">
        <v>1329</v>
      </c>
      <c r="Q113" t="s">
        <v>490</v>
      </c>
    </row>
    <row r="114" spans="1:17" x14ac:dyDescent="0.3">
      <c r="A114" s="148" t="s">
        <v>900</v>
      </c>
      <c r="C114" s="148"/>
      <c r="D114" s="26" t="s">
        <v>276</v>
      </c>
      <c r="E114" s="26" t="s">
        <v>279</v>
      </c>
      <c r="F114" t="s">
        <v>899</v>
      </c>
      <c r="G114" t="s">
        <v>13</v>
      </c>
      <c r="H114" s="181">
        <v>1.3</v>
      </c>
      <c r="I114" s="181">
        <v>0</v>
      </c>
      <c r="J114" s="181">
        <v>0</v>
      </c>
      <c r="K114" s="181">
        <v>1.3</v>
      </c>
      <c r="L114" s="181">
        <v>0</v>
      </c>
      <c r="M114" s="181">
        <v>0</v>
      </c>
      <c r="N114" s="181">
        <v>0</v>
      </c>
      <c r="O114" s="181">
        <v>0</v>
      </c>
      <c r="P114" s="26" t="s">
        <v>1329</v>
      </c>
      <c r="Q114" t="s">
        <v>490</v>
      </c>
    </row>
    <row r="115" spans="1:17" x14ac:dyDescent="0.3">
      <c r="A115" s="148" t="s">
        <v>901</v>
      </c>
      <c r="C115" s="148"/>
      <c r="D115" s="26" t="s">
        <v>276</v>
      </c>
      <c r="E115" s="26" t="s">
        <v>280</v>
      </c>
      <c r="F115" t="s">
        <v>899</v>
      </c>
      <c r="G115" t="s">
        <v>13</v>
      </c>
      <c r="H115" s="181">
        <v>3.9000000000000004</v>
      </c>
      <c r="I115" s="181">
        <v>0</v>
      </c>
      <c r="J115" s="181">
        <v>0</v>
      </c>
      <c r="K115" s="181">
        <v>3.9000000000000004</v>
      </c>
      <c r="L115" s="181">
        <v>0</v>
      </c>
      <c r="M115" s="181">
        <v>0</v>
      </c>
      <c r="N115" s="181">
        <v>0</v>
      </c>
      <c r="O115" s="181">
        <v>0</v>
      </c>
      <c r="P115" s="26" t="s">
        <v>1329</v>
      </c>
      <c r="Q115" t="s">
        <v>490</v>
      </c>
    </row>
    <row r="116" spans="1:17" x14ac:dyDescent="0.3">
      <c r="A116" s="148" t="s">
        <v>902</v>
      </c>
      <c r="B116" s="148">
        <v>332230</v>
      </c>
      <c r="C116" s="148">
        <v>343</v>
      </c>
      <c r="D116" t="s">
        <v>281</v>
      </c>
      <c r="E116" s="26" t="s">
        <v>282</v>
      </c>
      <c r="F116" t="s">
        <v>903</v>
      </c>
      <c r="G116" t="s">
        <v>9</v>
      </c>
      <c r="H116" s="181">
        <v>0.17900000000000002</v>
      </c>
      <c r="I116" s="181">
        <v>0</v>
      </c>
      <c r="J116" s="181">
        <v>0.17900000000000002</v>
      </c>
      <c r="K116" s="181">
        <v>0</v>
      </c>
      <c r="L116" s="181">
        <v>0</v>
      </c>
      <c r="M116" s="181">
        <v>0</v>
      </c>
      <c r="N116" s="181">
        <v>0</v>
      </c>
      <c r="O116" s="181">
        <v>0</v>
      </c>
      <c r="P116" s="26" t="s">
        <v>1330</v>
      </c>
      <c r="Q116" t="s">
        <v>1377</v>
      </c>
    </row>
    <row r="117" spans="1:17" x14ac:dyDescent="0.3">
      <c r="A117" s="148" t="s">
        <v>904</v>
      </c>
      <c r="B117" s="148">
        <v>332240</v>
      </c>
      <c r="C117" s="148">
        <v>343</v>
      </c>
      <c r="D117" t="s">
        <v>281</v>
      </c>
      <c r="E117" s="26" t="s">
        <v>283</v>
      </c>
      <c r="F117" t="s">
        <v>905</v>
      </c>
      <c r="G117" t="s">
        <v>9</v>
      </c>
      <c r="H117" s="181">
        <v>0.27400000000000002</v>
      </c>
      <c r="I117" s="181">
        <v>0</v>
      </c>
      <c r="J117" s="181">
        <v>0.27400000000000002</v>
      </c>
      <c r="K117" s="181">
        <v>0</v>
      </c>
      <c r="L117" s="181">
        <v>0</v>
      </c>
      <c r="M117" s="181">
        <v>0</v>
      </c>
      <c r="N117" s="181">
        <v>0</v>
      </c>
      <c r="O117" s="181">
        <v>0</v>
      </c>
      <c r="P117" s="26" t="s">
        <v>1330</v>
      </c>
      <c r="Q117" t="s">
        <v>605</v>
      </c>
    </row>
    <row r="118" spans="1:17" x14ac:dyDescent="0.3">
      <c r="A118" s="148" t="s">
        <v>906</v>
      </c>
      <c r="B118" s="148">
        <v>332250</v>
      </c>
      <c r="C118" s="148">
        <v>375</v>
      </c>
      <c r="D118" t="s">
        <v>281</v>
      </c>
      <c r="E118" s="26" t="s">
        <v>284</v>
      </c>
      <c r="F118" t="s">
        <v>907</v>
      </c>
      <c r="G118" t="s">
        <v>9</v>
      </c>
      <c r="H118" s="181">
        <v>0</v>
      </c>
      <c r="I118" s="181">
        <v>0</v>
      </c>
      <c r="J118" s="181">
        <v>0</v>
      </c>
      <c r="K118" s="181">
        <v>0</v>
      </c>
      <c r="L118" s="181">
        <v>0</v>
      </c>
      <c r="M118" s="181">
        <v>0</v>
      </c>
      <c r="N118" s="181">
        <v>0</v>
      </c>
      <c r="O118" s="181">
        <v>0</v>
      </c>
      <c r="Q118" t="s">
        <v>2179</v>
      </c>
    </row>
    <row r="119" spans="1:17" x14ac:dyDescent="0.3">
      <c r="A119" s="148" t="s">
        <v>908</v>
      </c>
      <c r="B119" s="148">
        <v>332260</v>
      </c>
      <c r="C119" s="148">
        <v>343</v>
      </c>
      <c r="D119" t="s">
        <v>281</v>
      </c>
      <c r="E119" s="26" t="s">
        <v>285</v>
      </c>
      <c r="F119" t="s">
        <v>909</v>
      </c>
      <c r="G119" t="s">
        <v>9</v>
      </c>
      <c r="H119" s="181">
        <v>0.32300000000000001</v>
      </c>
      <c r="I119" s="181">
        <v>0</v>
      </c>
      <c r="J119" s="181">
        <v>0.32300000000000001</v>
      </c>
      <c r="K119" s="181">
        <v>0</v>
      </c>
      <c r="L119" s="181">
        <v>0</v>
      </c>
      <c r="M119" s="181">
        <v>0</v>
      </c>
      <c r="N119" s="181">
        <v>0</v>
      </c>
      <c r="O119" s="181">
        <v>0</v>
      </c>
      <c r="P119" s="26" t="s">
        <v>1330</v>
      </c>
      <c r="Q119" t="s">
        <v>525</v>
      </c>
    </row>
    <row r="120" spans="1:17" x14ac:dyDescent="0.3">
      <c r="A120" s="148" t="s">
        <v>910</v>
      </c>
      <c r="B120" s="148">
        <v>332270</v>
      </c>
      <c r="C120" s="148">
        <v>343</v>
      </c>
      <c r="D120" t="s">
        <v>281</v>
      </c>
      <c r="E120" s="26" t="s">
        <v>286</v>
      </c>
      <c r="F120" t="s">
        <v>911</v>
      </c>
      <c r="G120" t="s">
        <v>9</v>
      </c>
      <c r="H120" s="181">
        <v>0.13800000000000001</v>
      </c>
      <c r="I120" s="181">
        <v>0</v>
      </c>
      <c r="J120" s="181">
        <v>0.13800000000000001</v>
      </c>
      <c r="K120" s="181">
        <v>0</v>
      </c>
      <c r="L120" s="181">
        <v>0</v>
      </c>
      <c r="M120" s="181">
        <v>0</v>
      </c>
      <c r="N120" s="181">
        <v>0</v>
      </c>
      <c r="O120" s="181">
        <v>0</v>
      </c>
      <c r="P120" s="26" t="s">
        <v>1330</v>
      </c>
      <c r="Q120" t="s">
        <v>1376</v>
      </c>
    </row>
    <row r="121" spans="1:17" x14ac:dyDescent="0.3">
      <c r="A121" s="148" t="s">
        <v>912</v>
      </c>
      <c r="B121" s="148">
        <v>332280</v>
      </c>
      <c r="C121" s="148">
        <v>22</v>
      </c>
      <c r="D121" t="s">
        <v>287</v>
      </c>
      <c r="E121" s="26" t="s">
        <v>288</v>
      </c>
      <c r="F121" t="s">
        <v>913</v>
      </c>
      <c r="G121" t="s">
        <v>6</v>
      </c>
      <c r="H121" s="181">
        <v>16.500000000000004</v>
      </c>
      <c r="I121" s="181">
        <v>0</v>
      </c>
      <c r="J121" s="181">
        <v>16.500000000000004</v>
      </c>
      <c r="K121" s="181">
        <v>0</v>
      </c>
      <c r="L121" s="181">
        <v>0</v>
      </c>
      <c r="M121" s="181">
        <v>0</v>
      </c>
      <c r="N121" s="181">
        <v>0</v>
      </c>
      <c r="O121" s="181">
        <v>0</v>
      </c>
      <c r="P121" s="26" t="s">
        <v>1329</v>
      </c>
      <c r="Q121" t="s">
        <v>490</v>
      </c>
    </row>
    <row r="122" spans="1:17" x14ac:dyDescent="0.3">
      <c r="A122" s="148" t="s">
        <v>1296</v>
      </c>
      <c r="B122" s="148">
        <v>332290</v>
      </c>
      <c r="C122" s="148">
        <v>319</v>
      </c>
      <c r="D122" t="s">
        <v>289</v>
      </c>
      <c r="E122" s="26" t="s">
        <v>290</v>
      </c>
      <c r="F122" t="s">
        <v>631</v>
      </c>
      <c r="G122" t="s">
        <v>9</v>
      </c>
      <c r="H122" s="181">
        <v>0.25</v>
      </c>
      <c r="I122" s="181">
        <v>0</v>
      </c>
      <c r="J122" s="181">
        <v>0.25</v>
      </c>
      <c r="K122" s="181">
        <v>0</v>
      </c>
      <c r="L122" s="181">
        <v>0</v>
      </c>
      <c r="M122" s="181">
        <v>0</v>
      </c>
      <c r="N122" s="181">
        <v>0</v>
      </c>
      <c r="O122" s="181">
        <v>0</v>
      </c>
      <c r="P122" s="26" t="s">
        <v>1330</v>
      </c>
      <c r="Q122" t="s">
        <v>621</v>
      </c>
    </row>
    <row r="123" spans="1:17" x14ac:dyDescent="0.3">
      <c r="A123" s="148" t="s">
        <v>915</v>
      </c>
      <c r="B123" s="148">
        <v>332300</v>
      </c>
      <c r="C123" s="148">
        <v>625</v>
      </c>
      <c r="D123" t="s">
        <v>406</v>
      </c>
      <c r="E123" s="26" t="s">
        <v>407</v>
      </c>
      <c r="F123" t="s">
        <v>916</v>
      </c>
      <c r="G123" t="s">
        <v>9</v>
      </c>
      <c r="H123" s="181">
        <v>0.56700000000000006</v>
      </c>
      <c r="I123" s="181">
        <v>0</v>
      </c>
      <c r="J123" s="181">
        <v>0.56700000000000006</v>
      </c>
      <c r="K123" s="181">
        <v>0</v>
      </c>
      <c r="L123" s="181">
        <v>0</v>
      </c>
      <c r="M123" s="181">
        <v>0</v>
      </c>
      <c r="N123" s="181">
        <v>0</v>
      </c>
      <c r="O123" s="181">
        <v>0</v>
      </c>
      <c r="P123" s="26" t="s">
        <v>1330</v>
      </c>
      <c r="Q123" t="s">
        <v>490</v>
      </c>
    </row>
    <row r="124" spans="1:17" x14ac:dyDescent="0.3">
      <c r="A124" s="148" t="s">
        <v>598</v>
      </c>
      <c r="C124" s="148">
        <v>2</v>
      </c>
      <c r="D124" t="s">
        <v>80</v>
      </c>
      <c r="E124" s="26" t="s">
        <v>88</v>
      </c>
      <c r="F124" t="s">
        <v>587</v>
      </c>
      <c r="G124" t="s">
        <v>13</v>
      </c>
      <c r="H124" s="181">
        <v>1.3</v>
      </c>
      <c r="I124" s="181">
        <v>0</v>
      </c>
      <c r="J124" s="181">
        <v>1.3</v>
      </c>
      <c r="K124" s="181">
        <v>0</v>
      </c>
      <c r="L124" s="181">
        <v>0</v>
      </c>
      <c r="M124" s="181">
        <v>0</v>
      </c>
      <c r="N124" s="181">
        <v>0</v>
      </c>
      <c r="O124" s="181">
        <v>0</v>
      </c>
      <c r="P124" s="26" t="s">
        <v>1329</v>
      </c>
      <c r="Q124" t="s">
        <v>490</v>
      </c>
    </row>
    <row r="125" spans="1:17" x14ac:dyDescent="0.3">
      <c r="A125" s="148" t="s">
        <v>917</v>
      </c>
      <c r="B125" s="148">
        <v>332310</v>
      </c>
      <c r="C125" s="148">
        <v>365</v>
      </c>
      <c r="D125" t="s">
        <v>291</v>
      </c>
      <c r="E125" s="26" t="s">
        <v>292</v>
      </c>
      <c r="F125" t="s">
        <v>918</v>
      </c>
      <c r="G125" t="s">
        <v>9</v>
      </c>
      <c r="H125" s="181">
        <v>1.206</v>
      </c>
      <c r="I125" s="181">
        <v>0</v>
      </c>
      <c r="J125" s="181">
        <v>0.92100000000000004</v>
      </c>
      <c r="K125" s="181">
        <v>0</v>
      </c>
      <c r="L125" s="181">
        <v>0.28500000000000003</v>
      </c>
      <c r="M125" s="181">
        <v>0</v>
      </c>
      <c r="N125" s="181">
        <v>0</v>
      </c>
      <c r="O125" s="181">
        <v>0</v>
      </c>
      <c r="P125" s="26" t="s">
        <v>1330</v>
      </c>
    </row>
    <row r="126" spans="1:17" x14ac:dyDescent="0.3">
      <c r="A126" s="148" t="s">
        <v>1037</v>
      </c>
      <c r="B126" s="148">
        <v>332470</v>
      </c>
      <c r="C126" s="148">
        <v>659</v>
      </c>
      <c r="D126" t="s">
        <v>293</v>
      </c>
      <c r="E126" s="26" t="s">
        <v>294</v>
      </c>
      <c r="F126" t="s">
        <v>1038</v>
      </c>
      <c r="G126" t="s">
        <v>6</v>
      </c>
      <c r="H126" s="181">
        <v>0.49800000000000005</v>
      </c>
      <c r="I126" s="181">
        <v>0</v>
      </c>
      <c r="J126" s="181">
        <v>0.47400000000000003</v>
      </c>
      <c r="K126" s="181">
        <v>0</v>
      </c>
      <c r="L126" s="181">
        <v>2.3999999999999997E-2</v>
      </c>
      <c r="M126" s="181">
        <v>0</v>
      </c>
      <c r="N126" s="181">
        <v>0</v>
      </c>
      <c r="O126" s="181">
        <v>0</v>
      </c>
      <c r="P126" s="26" t="s">
        <v>1330</v>
      </c>
      <c r="Q126" t="s">
        <v>914</v>
      </c>
    </row>
    <row r="127" spans="1:17" x14ac:dyDescent="0.3">
      <c r="A127" s="148" t="s">
        <v>919</v>
      </c>
      <c r="B127" s="148">
        <v>332320</v>
      </c>
      <c r="C127" s="148">
        <v>340</v>
      </c>
      <c r="D127" t="s">
        <v>295</v>
      </c>
      <c r="E127" s="26" t="s">
        <v>296</v>
      </c>
      <c r="F127" t="s">
        <v>920</v>
      </c>
      <c r="G127" t="s">
        <v>4</v>
      </c>
      <c r="H127" s="181">
        <v>0.15000000000000002</v>
      </c>
      <c r="I127" s="181">
        <v>0</v>
      </c>
      <c r="J127" s="181">
        <v>0.15000000000000002</v>
      </c>
      <c r="K127" s="181">
        <v>0</v>
      </c>
      <c r="L127" s="181">
        <v>0</v>
      </c>
      <c r="M127" s="181">
        <v>0</v>
      </c>
      <c r="N127" s="181">
        <v>0</v>
      </c>
      <c r="O127" s="181">
        <v>0</v>
      </c>
      <c r="P127" s="26" t="s">
        <v>1330</v>
      </c>
      <c r="Q127" t="s">
        <v>490</v>
      </c>
    </row>
    <row r="128" spans="1:17" x14ac:dyDescent="0.3">
      <c r="A128" s="148" t="s">
        <v>921</v>
      </c>
      <c r="B128" s="148">
        <v>332110</v>
      </c>
      <c r="C128" s="148">
        <v>661</v>
      </c>
      <c r="D128" t="s">
        <v>297</v>
      </c>
      <c r="E128" s="26" t="s">
        <v>298</v>
      </c>
      <c r="F128" t="s">
        <v>922</v>
      </c>
      <c r="G128" t="s">
        <v>6</v>
      </c>
      <c r="H128" s="181">
        <v>0.70200000000000007</v>
      </c>
      <c r="I128" s="181">
        <v>0</v>
      </c>
      <c r="J128" s="181">
        <v>0.70200000000000007</v>
      </c>
      <c r="K128" s="181">
        <v>0</v>
      </c>
      <c r="L128" s="181">
        <v>0</v>
      </c>
      <c r="M128" s="181">
        <v>0</v>
      </c>
      <c r="N128" s="181">
        <v>0</v>
      </c>
      <c r="O128" s="181">
        <v>0</v>
      </c>
      <c r="P128" s="26" t="s">
        <v>1330</v>
      </c>
      <c r="Q128" t="s">
        <v>490</v>
      </c>
    </row>
    <row r="129" spans="1:17" x14ac:dyDescent="0.3">
      <c r="A129" s="148" t="s">
        <v>923</v>
      </c>
      <c r="B129" s="148">
        <v>332330</v>
      </c>
      <c r="C129" s="148">
        <v>416</v>
      </c>
      <c r="D129" t="s">
        <v>299</v>
      </c>
      <c r="E129" s="26" t="s">
        <v>300</v>
      </c>
      <c r="F129" t="s">
        <v>924</v>
      </c>
      <c r="G129" t="s">
        <v>14</v>
      </c>
      <c r="H129" s="181">
        <v>0.2</v>
      </c>
      <c r="I129" s="181">
        <v>0</v>
      </c>
      <c r="J129" s="181">
        <v>0.2</v>
      </c>
      <c r="K129" s="181">
        <v>0</v>
      </c>
      <c r="L129" s="181">
        <v>0</v>
      </c>
      <c r="M129" s="181">
        <v>0</v>
      </c>
      <c r="N129" s="181">
        <v>0</v>
      </c>
      <c r="O129" s="181">
        <v>0</v>
      </c>
      <c r="P129" s="26" t="s">
        <v>1330</v>
      </c>
      <c r="Q129" t="s">
        <v>1376</v>
      </c>
    </row>
    <row r="130" spans="1:17" x14ac:dyDescent="0.3">
      <c r="A130" s="148" t="s">
        <v>925</v>
      </c>
      <c r="B130" s="148">
        <v>332340</v>
      </c>
      <c r="C130" s="148">
        <v>150</v>
      </c>
      <c r="D130" t="s">
        <v>301</v>
      </c>
      <c r="E130" s="26" t="s">
        <v>302</v>
      </c>
      <c r="F130" t="s">
        <v>926</v>
      </c>
      <c r="G130" t="s">
        <v>5</v>
      </c>
      <c r="H130" s="181">
        <v>18.399999999999999</v>
      </c>
      <c r="I130" s="181">
        <v>0</v>
      </c>
      <c r="J130" s="181">
        <v>16.599999999999998</v>
      </c>
      <c r="K130" s="181">
        <v>0</v>
      </c>
      <c r="L130" s="181">
        <v>1.8</v>
      </c>
      <c r="M130" s="181">
        <v>0</v>
      </c>
      <c r="N130" s="181">
        <v>0</v>
      </c>
      <c r="O130" s="181">
        <v>0</v>
      </c>
      <c r="P130" s="26" t="s">
        <v>1329</v>
      </c>
      <c r="Q130" t="s">
        <v>490</v>
      </c>
    </row>
    <row r="131" spans="1:17" x14ac:dyDescent="0.3">
      <c r="A131" s="148" t="s">
        <v>927</v>
      </c>
      <c r="B131" s="148">
        <v>332350</v>
      </c>
      <c r="C131" s="148">
        <v>254</v>
      </c>
      <c r="D131" t="s">
        <v>303</v>
      </c>
      <c r="E131" s="26" t="s">
        <v>304</v>
      </c>
      <c r="F131" t="s">
        <v>928</v>
      </c>
      <c r="G131" t="s">
        <v>10</v>
      </c>
      <c r="H131" s="181">
        <v>2.6999999999999997</v>
      </c>
      <c r="I131" s="181">
        <v>0</v>
      </c>
      <c r="J131" s="181">
        <v>2.6999999999999997</v>
      </c>
      <c r="K131" s="181">
        <v>0</v>
      </c>
      <c r="L131" s="181">
        <v>0</v>
      </c>
      <c r="M131" s="181">
        <v>0</v>
      </c>
      <c r="N131" s="181">
        <v>0</v>
      </c>
      <c r="O131" s="181">
        <v>0</v>
      </c>
      <c r="P131" s="26" t="s">
        <v>1329</v>
      </c>
      <c r="Q131" t="s">
        <v>490</v>
      </c>
    </row>
    <row r="132" spans="1:17" x14ac:dyDescent="0.3">
      <c r="A132" s="148" t="s">
        <v>929</v>
      </c>
      <c r="B132" s="148">
        <v>332360</v>
      </c>
      <c r="C132" s="148">
        <v>254</v>
      </c>
      <c r="D132" t="s">
        <v>303</v>
      </c>
      <c r="E132" s="26" t="s">
        <v>305</v>
      </c>
      <c r="F132" t="s">
        <v>930</v>
      </c>
      <c r="G132" t="s">
        <v>10</v>
      </c>
      <c r="H132" s="181">
        <v>3.2</v>
      </c>
      <c r="I132" s="181">
        <v>0</v>
      </c>
      <c r="J132" s="181">
        <v>3.2</v>
      </c>
      <c r="K132" s="181">
        <v>0</v>
      </c>
      <c r="L132" s="181">
        <v>0</v>
      </c>
      <c r="M132" s="181">
        <v>0</v>
      </c>
      <c r="N132" s="181">
        <v>0</v>
      </c>
      <c r="O132" s="181">
        <v>0</v>
      </c>
      <c r="P132" s="26" t="s">
        <v>1329</v>
      </c>
      <c r="Q132" t="s">
        <v>490</v>
      </c>
    </row>
    <row r="133" spans="1:17" x14ac:dyDescent="0.3">
      <c r="A133" s="148" t="s">
        <v>931</v>
      </c>
      <c r="B133" s="148">
        <v>332370</v>
      </c>
      <c r="C133" s="148">
        <v>254</v>
      </c>
      <c r="D133" t="s">
        <v>303</v>
      </c>
      <c r="E133" s="26" t="s">
        <v>306</v>
      </c>
      <c r="F133" t="s">
        <v>932</v>
      </c>
      <c r="G133" t="s">
        <v>10</v>
      </c>
      <c r="H133" s="181">
        <v>2.6</v>
      </c>
      <c r="I133" s="181">
        <v>0</v>
      </c>
      <c r="J133" s="181">
        <v>2.6</v>
      </c>
      <c r="K133" s="181">
        <v>0</v>
      </c>
      <c r="L133" s="181">
        <v>0</v>
      </c>
      <c r="M133" s="181">
        <v>0</v>
      </c>
      <c r="N133" s="181">
        <v>0</v>
      </c>
      <c r="O133" s="181">
        <v>0</v>
      </c>
      <c r="P133" s="26" t="s">
        <v>1329</v>
      </c>
      <c r="Q133" t="s">
        <v>490</v>
      </c>
    </row>
    <row r="134" spans="1:17" x14ac:dyDescent="0.3">
      <c r="A134" s="148" t="s">
        <v>933</v>
      </c>
      <c r="B134" s="148">
        <v>332380</v>
      </c>
      <c r="C134" s="148">
        <v>254</v>
      </c>
      <c r="D134" t="s">
        <v>303</v>
      </c>
      <c r="E134" s="26" t="s">
        <v>307</v>
      </c>
      <c r="F134" t="s">
        <v>934</v>
      </c>
      <c r="G134" t="s">
        <v>10</v>
      </c>
      <c r="H134" s="181">
        <v>4.4000000000000004</v>
      </c>
      <c r="I134" s="181">
        <v>0</v>
      </c>
      <c r="J134" s="181">
        <v>4.4000000000000004</v>
      </c>
      <c r="K134" s="181">
        <v>0</v>
      </c>
      <c r="L134" s="181">
        <v>0</v>
      </c>
      <c r="M134" s="181">
        <v>0</v>
      </c>
      <c r="N134" s="181">
        <v>0</v>
      </c>
      <c r="O134" s="181">
        <v>0</v>
      </c>
      <c r="P134" s="26" t="s">
        <v>1329</v>
      </c>
      <c r="Q134" t="s">
        <v>490</v>
      </c>
    </row>
    <row r="135" spans="1:17" x14ac:dyDescent="0.3">
      <c r="A135" s="148" t="s">
        <v>599</v>
      </c>
      <c r="B135" s="148">
        <v>331120</v>
      </c>
      <c r="C135" s="148">
        <v>2</v>
      </c>
      <c r="D135" t="s">
        <v>80</v>
      </c>
      <c r="E135" s="26" t="s">
        <v>89</v>
      </c>
      <c r="F135" t="s">
        <v>591</v>
      </c>
      <c r="G135" t="s">
        <v>13</v>
      </c>
      <c r="H135" s="181">
        <v>10.02</v>
      </c>
      <c r="I135" s="181">
        <v>0</v>
      </c>
      <c r="J135" s="181">
        <v>10.02</v>
      </c>
      <c r="K135" s="181">
        <v>0</v>
      </c>
      <c r="L135" s="181">
        <v>0</v>
      </c>
      <c r="M135" s="181">
        <v>0</v>
      </c>
      <c r="N135" s="181">
        <v>0</v>
      </c>
      <c r="O135" s="181">
        <v>0</v>
      </c>
      <c r="P135" s="26" t="s">
        <v>1329</v>
      </c>
    </row>
    <row r="136" spans="1:17" x14ac:dyDescent="0.3">
      <c r="A136" s="148" t="s">
        <v>935</v>
      </c>
      <c r="B136" s="148">
        <v>332390</v>
      </c>
      <c r="C136" s="148">
        <v>254</v>
      </c>
      <c r="D136" t="s">
        <v>303</v>
      </c>
      <c r="E136" s="26" t="s">
        <v>308</v>
      </c>
      <c r="F136" t="s">
        <v>936</v>
      </c>
      <c r="G136" t="s">
        <v>10</v>
      </c>
      <c r="H136" s="181">
        <v>3.1</v>
      </c>
      <c r="I136" s="181">
        <v>0</v>
      </c>
      <c r="J136" s="181">
        <v>3.1</v>
      </c>
      <c r="K136" s="181">
        <v>0</v>
      </c>
      <c r="L136" s="181">
        <v>0</v>
      </c>
      <c r="M136" s="181">
        <v>0</v>
      </c>
      <c r="N136" s="181">
        <v>0</v>
      </c>
      <c r="O136" s="181">
        <v>0</v>
      </c>
      <c r="P136" s="26" t="s">
        <v>1329</v>
      </c>
      <c r="Q136" t="s">
        <v>490</v>
      </c>
    </row>
    <row r="137" spans="1:17" x14ac:dyDescent="0.3">
      <c r="A137" s="148" t="s">
        <v>937</v>
      </c>
      <c r="B137" s="148">
        <v>332400</v>
      </c>
      <c r="C137" s="148">
        <v>254</v>
      </c>
      <c r="D137" t="s">
        <v>303</v>
      </c>
      <c r="E137" s="26" t="s">
        <v>309</v>
      </c>
      <c r="F137" t="s">
        <v>938</v>
      </c>
      <c r="G137" t="s">
        <v>10</v>
      </c>
      <c r="H137" s="181">
        <v>2.4</v>
      </c>
      <c r="I137" s="181">
        <v>0</v>
      </c>
      <c r="J137" s="181">
        <v>2.4</v>
      </c>
      <c r="K137" s="181">
        <v>0</v>
      </c>
      <c r="L137" s="181">
        <v>0</v>
      </c>
      <c r="M137" s="181">
        <v>0</v>
      </c>
      <c r="N137" s="181">
        <v>0</v>
      </c>
      <c r="O137" s="181">
        <v>0</v>
      </c>
      <c r="P137" s="26" t="s">
        <v>1329</v>
      </c>
      <c r="Q137" t="s">
        <v>490</v>
      </c>
    </row>
    <row r="138" spans="1:17" x14ac:dyDescent="0.3">
      <c r="A138" s="148" t="s">
        <v>939</v>
      </c>
      <c r="B138" s="148">
        <v>332410</v>
      </c>
      <c r="C138" s="148">
        <v>254</v>
      </c>
      <c r="D138" t="s">
        <v>303</v>
      </c>
      <c r="E138" s="26" t="s">
        <v>310</v>
      </c>
      <c r="F138" t="s">
        <v>940</v>
      </c>
      <c r="G138" t="s">
        <v>10</v>
      </c>
      <c r="H138" s="181">
        <v>3</v>
      </c>
      <c r="I138" s="181">
        <v>0</v>
      </c>
      <c r="J138" s="181">
        <v>3</v>
      </c>
      <c r="K138" s="181">
        <v>0</v>
      </c>
      <c r="L138" s="181">
        <v>0</v>
      </c>
      <c r="M138" s="181">
        <v>0</v>
      </c>
      <c r="N138" s="181">
        <v>0</v>
      </c>
      <c r="O138" s="181">
        <v>0</v>
      </c>
      <c r="P138" s="26" t="s">
        <v>1329</v>
      </c>
      <c r="Q138" t="s">
        <v>490</v>
      </c>
    </row>
    <row r="139" spans="1:17" x14ac:dyDescent="0.3">
      <c r="A139" s="148" t="s">
        <v>941</v>
      </c>
      <c r="B139" s="148">
        <v>332420</v>
      </c>
      <c r="C139" s="148">
        <v>408</v>
      </c>
      <c r="D139" t="s">
        <v>311</v>
      </c>
      <c r="E139" s="26" t="s">
        <v>312</v>
      </c>
      <c r="F139" t="s">
        <v>942</v>
      </c>
      <c r="G139" t="s">
        <v>9</v>
      </c>
      <c r="H139" s="181">
        <v>1.68</v>
      </c>
      <c r="I139" s="181">
        <v>0</v>
      </c>
      <c r="J139" s="181">
        <v>1.68</v>
      </c>
      <c r="K139" s="181">
        <v>0</v>
      </c>
      <c r="L139" s="181">
        <v>0</v>
      </c>
      <c r="M139" s="181">
        <v>0</v>
      </c>
      <c r="N139" s="181">
        <v>0</v>
      </c>
      <c r="O139" s="181">
        <v>0</v>
      </c>
      <c r="P139" s="26" t="s">
        <v>1330</v>
      </c>
      <c r="Q139" t="s">
        <v>490</v>
      </c>
    </row>
    <row r="140" spans="1:17" x14ac:dyDescent="0.3">
      <c r="A140" s="148" t="s">
        <v>943</v>
      </c>
      <c r="B140" s="148">
        <v>332430</v>
      </c>
      <c r="C140" s="148">
        <v>45</v>
      </c>
      <c r="D140" t="s">
        <v>313</v>
      </c>
      <c r="E140" s="26" t="s">
        <v>314</v>
      </c>
      <c r="F140" t="s">
        <v>944</v>
      </c>
      <c r="G140" t="s">
        <v>6</v>
      </c>
      <c r="H140" s="181">
        <v>11</v>
      </c>
      <c r="I140" s="181">
        <v>0</v>
      </c>
      <c r="J140" s="181">
        <v>11</v>
      </c>
      <c r="K140" s="181">
        <v>0</v>
      </c>
      <c r="L140" s="181">
        <v>0</v>
      </c>
      <c r="M140" s="181">
        <v>0</v>
      </c>
      <c r="N140" s="181">
        <v>0</v>
      </c>
      <c r="O140" s="181">
        <v>0</v>
      </c>
      <c r="P140" s="26" t="s">
        <v>1329</v>
      </c>
      <c r="Q140" t="s">
        <v>490</v>
      </c>
    </row>
    <row r="141" spans="1:17" x14ac:dyDescent="0.3">
      <c r="A141" s="148" t="s">
        <v>946</v>
      </c>
      <c r="B141" s="148">
        <v>332440</v>
      </c>
      <c r="C141" s="148">
        <v>357</v>
      </c>
      <c r="D141" t="s">
        <v>315</v>
      </c>
      <c r="E141" s="26" t="s">
        <v>316</v>
      </c>
      <c r="F141" t="s">
        <v>947</v>
      </c>
      <c r="G141" t="s">
        <v>8</v>
      </c>
      <c r="H141" s="181">
        <v>0.46100000000000002</v>
      </c>
      <c r="I141" s="181">
        <v>0</v>
      </c>
      <c r="J141" s="181">
        <v>0.33600000000000002</v>
      </c>
      <c r="K141" s="181">
        <v>0.125</v>
      </c>
      <c r="L141" s="181">
        <v>0</v>
      </c>
      <c r="M141" s="181">
        <v>0</v>
      </c>
      <c r="N141" s="181">
        <v>0</v>
      </c>
      <c r="O141" s="181">
        <v>0</v>
      </c>
      <c r="P141" s="26" t="s">
        <v>1327</v>
      </c>
      <c r="Q141" t="s">
        <v>532</v>
      </c>
    </row>
    <row r="142" spans="1:17" x14ac:dyDescent="0.3">
      <c r="A142" s="148" t="s">
        <v>948</v>
      </c>
      <c r="B142" s="148">
        <v>332450</v>
      </c>
      <c r="C142" s="148">
        <v>662</v>
      </c>
      <c r="D142" t="s">
        <v>317</v>
      </c>
      <c r="E142" s="26" t="s">
        <v>318</v>
      </c>
      <c r="F142" t="s">
        <v>949</v>
      </c>
      <c r="G142" t="s">
        <v>6</v>
      </c>
      <c r="H142" s="181">
        <v>0.219</v>
      </c>
      <c r="I142" s="181">
        <v>0</v>
      </c>
      <c r="J142" s="181">
        <v>0.219</v>
      </c>
      <c r="K142" s="181">
        <v>0</v>
      </c>
      <c r="L142" s="181">
        <v>0</v>
      </c>
      <c r="M142" s="181">
        <v>0</v>
      </c>
      <c r="N142" s="181">
        <v>0</v>
      </c>
      <c r="O142" s="181">
        <v>0</v>
      </c>
      <c r="P142" s="26" t="s">
        <v>1330</v>
      </c>
      <c r="Q142" t="s">
        <v>1377</v>
      </c>
    </row>
    <row r="143" spans="1:17" x14ac:dyDescent="0.3">
      <c r="A143" s="148" t="s">
        <v>950</v>
      </c>
      <c r="B143" s="148">
        <v>332460</v>
      </c>
      <c r="C143" s="148">
        <v>24</v>
      </c>
      <c r="D143" t="s">
        <v>319</v>
      </c>
      <c r="E143" s="26" t="s">
        <v>320</v>
      </c>
      <c r="F143" t="s">
        <v>951</v>
      </c>
      <c r="G143" t="s">
        <v>13</v>
      </c>
      <c r="H143" s="181">
        <v>2.4</v>
      </c>
      <c r="I143" s="181">
        <v>0</v>
      </c>
      <c r="J143" s="181">
        <v>1</v>
      </c>
      <c r="K143" s="181">
        <v>1.4</v>
      </c>
      <c r="L143" s="181">
        <v>0</v>
      </c>
      <c r="M143" s="181">
        <v>0</v>
      </c>
      <c r="N143" s="181">
        <v>0</v>
      </c>
      <c r="O143" s="181">
        <v>0</v>
      </c>
      <c r="P143" s="26" t="s">
        <v>1329</v>
      </c>
      <c r="Q143" t="s">
        <v>490</v>
      </c>
    </row>
    <row r="144" spans="1:17" x14ac:dyDescent="0.3">
      <c r="A144" s="148" t="s">
        <v>952</v>
      </c>
      <c r="C144" s="148">
        <v>212</v>
      </c>
      <c r="D144" t="s">
        <v>321</v>
      </c>
      <c r="E144" s="26" t="s">
        <v>322</v>
      </c>
      <c r="F144" t="s">
        <v>849</v>
      </c>
      <c r="G144" t="s">
        <v>13</v>
      </c>
      <c r="H144" s="181">
        <v>14.499999999999998</v>
      </c>
      <c r="I144" s="181">
        <v>0</v>
      </c>
      <c r="J144" s="181">
        <v>12.899999999999999</v>
      </c>
      <c r="K144" s="181">
        <v>1.6</v>
      </c>
      <c r="L144" s="181">
        <v>0</v>
      </c>
      <c r="M144" s="181">
        <v>0</v>
      </c>
      <c r="N144" s="181">
        <v>0</v>
      </c>
      <c r="O144" s="181">
        <v>0</v>
      </c>
      <c r="P144" s="26" t="s">
        <v>1329</v>
      </c>
      <c r="Q144" t="s">
        <v>490</v>
      </c>
    </row>
    <row r="145" spans="1:17" x14ac:dyDescent="0.3">
      <c r="A145" s="148" t="s">
        <v>600</v>
      </c>
      <c r="B145" s="148">
        <v>331150</v>
      </c>
      <c r="C145" s="148">
        <v>2</v>
      </c>
      <c r="D145" t="s">
        <v>80</v>
      </c>
      <c r="E145" s="26" t="s">
        <v>92</v>
      </c>
      <c r="F145" t="s">
        <v>587</v>
      </c>
      <c r="G145" t="s">
        <v>13</v>
      </c>
      <c r="H145" s="181">
        <v>1.4450000000000001</v>
      </c>
      <c r="I145" s="181">
        <v>0</v>
      </c>
      <c r="J145" s="181">
        <v>1.4450000000000001</v>
      </c>
      <c r="K145" s="181">
        <v>0</v>
      </c>
      <c r="L145" s="181">
        <v>0</v>
      </c>
      <c r="M145" s="181">
        <v>0</v>
      </c>
      <c r="N145" s="181">
        <v>0</v>
      </c>
      <c r="O145" s="181">
        <v>0</v>
      </c>
      <c r="P145" s="26" t="s">
        <v>1330</v>
      </c>
      <c r="Q145" t="s">
        <v>681</v>
      </c>
    </row>
    <row r="146" spans="1:17" x14ac:dyDescent="0.3">
      <c r="A146" s="148" t="s">
        <v>955</v>
      </c>
      <c r="B146" s="148">
        <v>332480</v>
      </c>
      <c r="C146" s="148">
        <v>425</v>
      </c>
      <c r="D146" t="s">
        <v>324</v>
      </c>
      <c r="E146" s="26" t="s">
        <v>325</v>
      </c>
      <c r="F146" t="s">
        <v>956</v>
      </c>
      <c r="G146" t="s">
        <v>6</v>
      </c>
      <c r="H146" s="181">
        <v>0.49700000000000005</v>
      </c>
      <c r="I146" s="181">
        <v>0</v>
      </c>
      <c r="J146" s="181">
        <v>0.29700000000000004</v>
      </c>
      <c r="K146" s="181">
        <v>0</v>
      </c>
      <c r="L146" s="181">
        <v>0.2</v>
      </c>
      <c r="M146" s="181">
        <v>0</v>
      </c>
      <c r="N146" s="181">
        <v>0</v>
      </c>
      <c r="O146" s="181">
        <v>0</v>
      </c>
      <c r="P146" s="26" t="s">
        <v>1330</v>
      </c>
      <c r="Q146" t="s">
        <v>490</v>
      </c>
    </row>
    <row r="147" spans="1:17" x14ac:dyDescent="0.3">
      <c r="A147" s="148" t="s">
        <v>1297</v>
      </c>
      <c r="B147" s="148">
        <v>332490</v>
      </c>
      <c r="C147" s="148"/>
      <c r="D147" s="26" t="s">
        <v>326</v>
      </c>
      <c r="E147" s="26" t="s">
        <v>327</v>
      </c>
      <c r="F147" t="s">
        <v>1298</v>
      </c>
      <c r="G147" t="s">
        <v>9</v>
      </c>
      <c r="H147" s="181">
        <v>0.12</v>
      </c>
      <c r="I147" s="181">
        <v>0</v>
      </c>
      <c r="J147" s="181">
        <v>0.12</v>
      </c>
      <c r="K147" s="181">
        <v>0</v>
      </c>
      <c r="L147" s="181">
        <v>0</v>
      </c>
      <c r="M147" s="181">
        <v>0</v>
      </c>
      <c r="N147" s="181">
        <v>0</v>
      </c>
      <c r="O147" s="181">
        <v>0</v>
      </c>
      <c r="P147" s="26" t="s">
        <v>1330</v>
      </c>
      <c r="Q147" t="s">
        <v>1376</v>
      </c>
    </row>
    <row r="148" spans="1:17" x14ac:dyDescent="0.3">
      <c r="A148" s="148" t="s">
        <v>957</v>
      </c>
      <c r="B148" s="148">
        <v>332500</v>
      </c>
      <c r="C148" s="148">
        <v>399</v>
      </c>
      <c r="D148" t="s">
        <v>328</v>
      </c>
      <c r="E148" s="26" t="s">
        <v>329</v>
      </c>
      <c r="F148" t="s">
        <v>958</v>
      </c>
      <c r="G148" t="s">
        <v>6</v>
      </c>
      <c r="H148" s="181">
        <v>0.70200000000000007</v>
      </c>
      <c r="I148" s="181">
        <v>0</v>
      </c>
      <c r="J148" s="181">
        <v>0.70200000000000007</v>
      </c>
      <c r="K148" s="181">
        <v>0</v>
      </c>
      <c r="L148" s="181">
        <v>0</v>
      </c>
      <c r="M148" s="181">
        <v>0</v>
      </c>
      <c r="N148" s="181">
        <v>0</v>
      </c>
      <c r="O148" s="181">
        <v>0</v>
      </c>
      <c r="P148" s="26" t="s">
        <v>1330</v>
      </c>
      <c r="Q148" t="s">
        <v>490</v>
      </c>
    </row>
    <row r="149" spans="1:17" x14ac:dyDescent="0.3">
      <c r="A149" s="148" t="s">
        <v>959</v>
      </c>
      <c r="B149" s="148">
        <v>332510</v>
      </c>
      <c r="C149" s="148">
        <v>395</v>
      </c>
      <c r="D149" t="s">
        <v>330</v>
      </c>
      <c r="E149" s="26" t="s">
        <v>331</v>
      </c>
      <c r="F149" t="s">
        <v>960</v>
      </c>
      <c r="G149" t="s">
        <v>9</v>
      </c>
      <c r="H149" s="181">
        <v>2.62</v>
      </c>
      <c r="I149" s="181">
        <v>0</v>
      </c>
      <c r="J149" s="181">
        <v>1.8499999999999999</v>
      </c>
      <c r="K149" s="181">
        <v>0</v>
      </c>
      <c r="L149" s="181">
        <v>0.47500000000000003</v>
      </c>
      <c r="M149" s="181">
        <v>0</v>
      </c>
      <c r="N149" s="181">
        <v>0.29499999999999998</v>
      </c>
      <c r="O149" s="181">
        <v>0</v>
      </c>
      <c r="Q149" t="s">
        <v>490</v>
      </c>
    </row>
    <row r="150" spans="1:17" x14ac:dyDescent="0.3">
      <c r="A150" s="148" t="s">
        <v>961</v>
      </c>
      <c r="B150" s="148">
        <v>332520</v>
      </c>
      <c r="C150" s="148">
        <v>759</v>
      </c>
      <c r="D150" t="s">
        <v>332</v>
      </c>
      <c r="E150" s="26" t="s">
        <v>333</v>
      </c>
      <c r="F150" t="s">
        <v>962</v>
      </c>
      <c r="G150" t="s">
        <v>14</v>
      </c>
      <c r="H150" s="181">
        <v>0.26</v>
      </c>
      <c r="I150" s="181">
        <v>0</v>
      </c>
      <c r="J150" s="181">
        <v>0.26</v>
      </c>
      <c r="K150" s="181">
        <v>0</v>
      </c>
      <c r="L150" s="181">
        <v>0</v>
      </c>
      <c r="M150" s="181">
        <v>0</v>
      </c>
      <c r="N150" s="181">
        <v>0</v>
      </c>
      <c r="O150" s="181">
        <v>0</v>
      </c>
      <c r="P150" s="26" t="s">
        <v>1330</v>
      </c>
      <c r="Q150" t="s">
        <v>490</v>
      </c>
    </row>
    <row r="151" spans="1:17" x14ac:dyDescent="0.3">
      <c r="A151" s="148" t="s">
        <v>1299</v>
      </c>
      <c r="C151" s="148"/>
      <c r="D151" s="26" t="s">
        <v>1300</v>
      </c>
      <c r="E151" s="26" t="s">
        <v>1301</v>
      </c>
      <c r="F151" t="s">
        <v>585</v>
      </c>
      <c r="G151" t="s">
        <v>12</v>
      </c>
      <c r="H151" s="181">
        <v>1.3399999999999999</v>
      </c>
      <c r="I151" s="181">
        <v>0</v>
      </c>
      <c r="J151" s="181">
        <v>0</v>
      </c>
      <c r="K151" s="181">
        <v>0</v>
      </c>
      <c r="L151" s="181">
        <v>0</v>
      </c>
      <c r="M151" s="181">
        <v>1.3399999999999999</v>
      </c>
      <c r="N151" s="181">
        <v>0</v>
      </c>
      <c r="O151" s="181">
        <v>0</v>
      </c>
      <c r="P151" s="26" t="s">
        <v>1327</v>
      </c>
      <c r="Q151" t="s">
        <v>490</v>
      </c>
    </row>
    <row r="152" spans="1:17" x14ac:dyDescent="0.3">
      <c r="A152" s="148" t="s">
        <v>963</v>
      </c>
      <c r="B152" s="148">
        <v>332530</v>
      </c>
      <c r="C152" s="148">
        <v>364</v>
      </c>
      <c r="D152" t="s">
        <v>334</v>
      </c>
      <c r="E152" s="26" t="s">
        <v>335</v>
      </c>
      <c r="F152" t="s">
        <v>964</v>
      </c>
      <c r="G152" t="s">
        <v>14</v>
      </c>
      <c r="H152" s="181">
        <v>0.52700000000000002</v>
      </c>
      <c r="I152" s="181">
        <v>0</v>
      </c>
      <c r="J152" s="181">
        <v>0.52700000000000002</v>
      </c>
      <c r="K152" s="181">
        <v>0</v>
      </c>
      <c r="L152" s="181">
        <v>0</v>
      </c>
      <c r="M152" s="181">
        <v>0</v>
      </c>
      <c r="N152" s="181">
        <v>0</v>
      </c>
      <c r="O152" s="181">
        <v>0</v>
      </c>
      <c r="P152" s="26" t="s">
        <v>1330</v>
      </c>
      <c r="Q152" t="s">
        <v>490</v>
      </c>
    </row>
    <row r="153" spans="1:17" x14ac:dyDescent="0.3">
      <c r="A153" s="148" t="s">
        <v>965</v>
      </c>
      <c r="B153" s="148">
        <v>332550</v>
      </c>
      <c r="C153" s="148">
        <v>410</v>
      </c>
      <c r="D153" t="s">
        <v>336</v>
      </c>
      <c r="E153" s="26" t="s">
        <v>337</v>
      </c>
      <c r="F153" t="s">
        <v>966</v>
      </c>
      <c r="G153" t="s">
        <v>4</v>
      </c>
      <c r="H153" s="181">
        <v>0.92499999999999993</v>
      </c>
      <c r="I153" s="181">
        <v>0</v>
      </c>
      <c r="J153" s="181">
        <v>0.83</v>
      </c>
      <c r="K153" s="181">
        <v>0</v>
      </c>
      <c r="L153" s="181">
        <v>9.5000000000000001E-2</v>
      </c>
      <c r="M153" s="181">
        <v>0</v>
      </c>
      <c r="N153" s="181">
        <v>0</v>
      </c>
      <c r="O153" s="181">
        <v>0</v>
      </c>
      <c r="P153" s="26" t="s">
        <v>1330</v>
      </c>
      <c r="Q153" t="s">
        <v>1385</v>
      </c>
    </row>
    <row r="154" spans="1:17" x14ac:dyDescent="0.3">
      <c r="A154" s="148" t="s">
        <v>967</v>
      </c>
      <c r="B154" s="148">
        <v>332560</v>
      </c>
      <c r="C154" s="148">
        <v>339</v>
      </c>
      <c r="D154" t="s">
        <v>338</v>
      </c>
      <c r="E154" s="26" t="s">
        <v>339</v>
      </c>
      <c r="F154" t="s">
        <v>968</v>
      </c>
      <c r="G154" t="s">
        <v>4</v>
      </c>
      <c r="H154" s="181">
        <v>2.65</v>
      </c>
      <c r="I154" s="181">
        <v>0</v>
      </c>
      <c r="J154" s="181">
        <v>2.65</v>
      </c>
      <c r="K154" s="181">
        <v>0</v>
      </c>
      <c r="L154" s="181">
        <v>0</v>
      </c>
      <c r="M154" s="181">
        <v>0</v>
      </c>
      <c r="N154" s="181">
        <v>0</v>
      </c>
      <c r="O154" s="181">
        <v>0</v>
      </c>
      <c r="P154" s="26" t="s">
        <v>1330</v>
      </c>
      <c r="Q154" t="s">
        <v>490</v>
      </c>
    </row>
    <row r="155" spans="1:17" x14ac:dyDescent="0.3">
      <c r="A155" s="148" t="s">
        <v>768</v>
      </c>
      <c r="C155" s="148">
        <v>108</v>
      </c>
      <c r="D155" t="s">
        <v>340</v>
      </c>
      <c r="E155" s="26" t="s">
        <v>341</v>
      </c>
      <c r="F155" t="s">
        <v>585</v>
      </c>
      <c r="G155" t="s">
        <v>12</v>
      </c>
      <c r="H155" s="181">
        <v>15.600000000000001</v>
      </c>
      <c r="I155" s="181">
        <v>0</v>
      </c>
      <c r="J155" s="181">
        <v>15.600000000000001</v>
      </c>
      <c r="K155" s="181">
        <v>0</v>
      </c>
      <c r="L155" s="181">
        <v>0</v>
      </c>
      <c r="M155" s="181">
        <v>0</v>
      </c>
      <c r="N155" s="181">
        <v>0</v>
      </c>
      <c r="O155" s="181">
        <v>0</v>
      </c>
      <c r="P155" s="26" t="s">
        <v>1329</v>
      </c>
      <c r="Q155" t="s">
        <v>490</v>
      </c>
    </row>
    <row r="156" spans="1:17" x14ac:dyDescent="0.3">
      <c r="A156" s="148" t="s">
        <v>601</v>
      </c>
      <c r="C156" s="148">
        <v>2</v>
      </c>
      <c r="D156" t="s">
        <v>80</v>
      </c>
      <c r="E156" s="26" t="s">
        <v>602</v>
      </c>
      <c r="F156" t="s">
        <v>587</v>
      </c>
      <c r="G156" t="s">
        <v>13</v>
      </c>
      <c r="H156" s="181">
        <v>2.5</v>
      </c>
      <c r="I156" s="181">
        <v>0</v>
      </c>
      <c r="J156" s="181">
        <v>2.5</v>
      </c>
      <c r="K156" s="181">
        <v>0</v>
      </c>
      <c r="L156" s="181">
        <v>0</v>
      </c>
      <c r="M156" s="181">
        <v>0</v>
      </c>
      <c r="N156" s="181">
        <v>0</v>
      </c>
      <c r="O156" s="181">
        <v>0</v>
      </c>
      <c r="P156" s="26" t="s">
        <v>1329</v>
      </c>
      <c r="Q156" t="s">
        <v>490</v>
      </c>
    </row>
    <row r="157" spans="1:17" x14ac:dyDescent="0.3">
      <c r="A157" s="148" t="s">
        <v>969</v>
      </c>
      <c r="C157" s="148">
        <v>100</v>
      </c>
      <c r="D157" t="s">
        <v>342</v>
      </c>
      <c r="E157" s="26" t="s">
        <v>970</v>
      </c>
      <c r="F157" t="s">
        <v>971</v>
      </c>
      <c r="G157" t="s">
        <v>13</v>
      </c>
      <c r="H157" s="181">
        <v>15.899999999999999</v>
      </c>
      <c r="I157" s="181">
        <v>0</v>
      </c>
      <c r="J157" s="181">
        <v>0</v>
      </c>
      <c r="K157" s="181">
        <v>15.899999999999999</v>
      </c>
      <c r="L157" s="181">
        <v>0</v>
      </c>
      <c r="M157" s="181">
        <v>0</v>
      </c>
      <c r="N157" s="181">
        <v>0</v>
      </c>
      <c r="O157" s="181">
        <v>0</v>
      </c>
      <c r="P157" s="26" t="s">
        <v>1329</v>
      </c>
      <c r="Q157" t="s">
        <v>1394</v>
      </c>
    </row>
    <row r="158" spans="1:17" x14ac:dyDescent="0.3">
      <c r="A158" s="148" t="s">
        <v>972</v>
      </c>
      <c r="C158" s="148">
        <v>100</v>
      </c>
      <c r="D158" t="s">
        <v>342</v>
      </c>
      <c r="E158" s="26" t="s">
        <v>344</v>
      </c>
      <c r="F158" t="s">
        <v>971</v>
      </c>
      <c r="G158" t="s">
        <v>13</v>
      </c>
      <c r="H158" s="181">
        <v>18.600000000000001</v>
      </c>
      <c r="I158" s="181">
        <v>0</v>
      </c>
      <c r="J158" s="181">
        <v>0</v>
      </c>
      <c r="K158" s="181">
        <v>18.600000000000001</v>
      </c>
      <c r="L158" s="181">
        <v>0</v>
      </c>
      <c r="M158" s="181">
        <v>0</v>
      </c>
      <c r="N158" s="181">
        <v>0</v>
      </c>
      <c r="O158" s="181">
        <v>0</v>
      </c>
      <c r="P158" s="26" t="s">
        <v>1329</v>
      </c>
      <c r="Q158" t="s">
        <v>490</v>
      </c>
    </row>
    <row r="159" spans="1:17" x14ac:dyDescent="0.3">
      <c r="A159" s="148" t="s">
        <v>973</v>
      </c>
      <c r="C159" s="148">
        <v>100</v>
      </c>
      <c r="D159" t="s">
        <v>342</v>
      </c>
      <c r="E159" s="26" t="s">
        <v>345</v>
      </c>
      <c r="F159" t="s">
        <v>971</v>
      </c>
      <c r="G159" t="s">
        <v>13</v>
      </c>
      <c r="H159" s="181">
        <v>25.6</v>
      </c>
      <c r="I159" s="181">
        <v>0</v>
      </c>
      <c r="J159" s="181">
        <v>25.6</v>
      </c>
      <c r="K159" s="181">
        <v>0</v>
      </c>
      <c r="L159" s="181">
        <v>0</v>
      </c>
      <c r="M159" s="181">
        <v>0</v>
      </c>
      <c r="N159" s="181">
        <v>0</v>
      </c>
      <c r="O159" s="181">
        <v>0</v>
      </c>
      <c r="P159" s="26" t="s">
        <v>1329</v>
      </c>
    </row>
    <row r="160" spans="1:17" x14ac:dyDescent="0.3">
      <c r="A160" s="148" t="s">
        <v>1302</v>
      </c>
      <c r="C160" s="148"/>
      <c r="D160" s="26" t="s">
        <v>1303</v>
      </c>
      <c r="E160" s="26" t="s">
        <v>1304</v>
      </c>
      <c r="F160" t="s">
        <v>585</v>
      </c>
      <c r="G160" t="s">
        <v>12</v>
      </c>
      <c r="H160" s="181">
        <v>1.2</v>
      </c>
      <c r="I160" s="181">
        <v>0</v>
      </c>
      <c r="J160" s="181">
        <v>0</v>
      </c>
      <c r="K160" s="181">
        <v>1.2</v>
      </c>
      <c r="L160" s="181">
        <v>0</v>
      </c>
      <c r="M160" s="181">
        <v>0</v>
      </c>
      <c r="N160" s="181">
        <v>0</v>
      </c>
      <c r="O160" s="181">
        <v>0</v>
      </c>
      <c r="P160" s="26" t="s">
        <v>1327</v>
      </c>
      <c r="Q160" t="s">
        <v>1383</v>
      </c>
    </row>
    <row r="161" spans="1:17" x14ac:dyDescent="0.3">
      <c r="A161" s="148" t="s">
        <v>975</v>
      </c>
      <c r="C161" s="148"/>
      <c r="D161" s="26" t="s">
        <v>346</v>
      </c>
      <c r="E161" s="26" t="s">
        <v>976</v>
      </c>
      <c r="F161" t="s">
        <v>849</v>
      </c>
      <c r="G161" t="s">
        <v>13</v>
      </c>
      <c r="H161" s="181">
        <v>22.6</v>
      </c>
      <c r="I161" s="181">
        <v>0</v>
      </c>
      <c r="J161" s="181">
        <v>0</v>
      </c>
      <c r="K161" s="181">
        <v>22.6</v>
      </c>
      <c r="L161" s="181">
        <v>0</v>
      </c>
      <c r="M161" s="181">
        <v>0</v>
      </c>
      <c r="N161" s="181">
        <v>0</v>
      </c>
      <c r="O161" s="181">
        <v>0</v>
      </c>
      <c r="P161" s="26" t="s">
        <v>1329</v>
      </c>
      <c r="Q161" t="s">
        <v>490</v>
      </c>
    </row>
    <row r="162" spans="1:17" x14ac:dyDescent="0.3">
      <c r="A162" s="148" t="s">
        <v>977</v>
      </c>
      <c r="B162" s="148">
        <v>332570</v>
      </c>
      <c r="C162" s="148">
        <v>709</v>
      </c>
      <c r="D162" t="s">
        <v>347</v>
      </c>
      <c r="E162" s="26" t="s">
        <v>348</v>
      </c>
      <c r="F162" t="s">
        <v>978</v>
      </c>
      <c r="G162" t="s">
        <v>14</v>
      </c>
      <c r="H162" s="181">
        <v>0.28999999999999998</v>
      </c>
      <c r="I162" s="181">
        <v>0</v>
      </c>
      <c r="J162" s="181">
        <v>0.28999999999999998</v>
      </c>
      <c r="K162" s="181">
        <v>0</v>
      </c>
      <c r="L162" s="181">
        <v>0</v>
      </c>
      <c r="M162" s="181">
        <v>0</v>
      </c>
      <c r="N162" s="181">
        <v>0</v>
      </c>
      <c r="O162" s="181">
        <v>0</v>
      </c>
      <c r="P162" s="26" t="s">
        <v>1330</v>
      </c>
      <c r="Q162" t="s">
        <v>1379</v>
      </c>
    </row>
    <row r="163" spans="1:17" x14ac:dyDescent="0.3">
      <c r="A163" s="148" t="s">
        <v>979</v>
      </c>
      <c r="B163" s="148">
        <v>332580</v>
      </c>
      <c r="C163" s="148">
        <v>394</v>
      </c>
      <c r="D163" t="s">
        <v>349</v>
      </c>
      <c r="E163" s="26" t="s">
        <v>350</v>
      </c>
      <c r="F163" t="s">
        <v>980</v>
      </c>
      <c r="G163" t="s">
        <v>14</v>
      </c>
      <c r="H163" s="181">
        <v>0.16700000000000001</v>
      </c>
      <c r="I163" s="181">
        <v>0</v>
      </c>
      <c r="J163" s="181">
        <v>0.16700000000000001</v>
      </c>
      <c r="K163" s="181">
        <v>0</v>
      </c>
      <c r="L163" s="181">
        <v>0</v>
      </c>
      <c r="M163" s="181">
        <v>0</v>
      </c>
      <c r="N163" s="181">
        <v>0</v>
      </c>
      <c r="O163" s="181">
        <v>0</v>
      </c>
      <c r="P163" s="26" t="s">
        <v>1330</v>
      </c>
      <c r="Q163" t="s">
        <v>1377</v>
      </c>
    </row>
    <row r="164" spans="1:17" x14ac:dyDescent="0.3">
      <c r="A164" s="148" t="s">
        <v>981</v>
      </c>
      <c r="B164" s="148">
        <v>332590</v>
      </c>
      <c r="C164" s="148">
        <v>447</v>
      </c>
      <c r="D164" t="s">
        <v>351</v>
      </c>
      <c r="E164" s="26" t="s">
        <v>352</v>
      </c>
      <c r="F164" t="s">
        <v>982</v>
      </c>
      <c r="G164" t="s">
        <v>6</v>
      </c>
      <c r="H164" s="181">
        <v>0.81499999999999995</v>
      </c>
      <c r="I164" s="181">
        <v>0</v>
      </c>
      <c r="J164" s="181">
        <v>0.81499999999999995</v>
      </c>
      <c r="K164" s="181">
        <v>0</v>
      </c>
      <c r="L164" s="181">
        <v>0</v>
      </c>
      <c r="M164" s="181">
        <v>0</v>
      </c>
      <c r="N164" s="181">
        <v>0</v>
      </c>
      <c r="O164" s="181">
        <v>0</v>
      </c>
      <c r="P164" s="26" t="s">
        <v>1330</v>
      </c>
      <c r="Q164" t="s">
        <v>490</v>
      </c>
    </row>
    <row r="165" spans="1:17" x14ac:dyDescent="0.3">
      <c r="A165" s="148" t="s">
        <v>983</v>
      </c>
      <c r="B165" s="148">
        <v>332600</v>
      </c>
      <c r="C165" s="148">
        <v>92</v>
      </c>
      <c r="D165" t="s">
        <v>353</v>
      </c>
      <c r="E165" s="26" t="s">
        <v>354</v>
      </c>
      <c r="F165" t="s">
        <v>984</v>
      </c>
      <c r="G165" t="s">
        <v>14</v>
      </c>
      <c r="H165" s="181">
        <v>1.6050000000000002</v>
      </c>
      <c r="I165" s="181">
        <v>0</v>
      </c>
      <c r="J165" s="181">
        <v>1.6050000000000002</v>
      </c>
      <c r="K165" s="181">
        <v>0</v>
      </c>
      <c r="L165" s="181">
        <v>0</v>
      </c>
      <c r="M165" s="181">
        <v>0</v>
      </c>
      <c r="N165" s="181">
        <v>0</v>
      </c>
      <c r="O165" s="181">
        <v>0</v>
      </c>
      <c r="P165" s="26" t="s">
        <v>1330</v>
      </c>
      <c r="Q165" t="s">
        <v>490</v>
      </c>
    </row>
    <row r="166" spans="1:17" x14ac:dyDescent="0.3">
      <c r="A166" s="148" t="s">
        <v>603</v>
      </c>
      <c r="B166" s="148">
        <v>331180</v>
      </c>
      <c r="C166" s="148">
        <v>2</v>
      </c>
      <c r="D166" t="s">
        <v>80</v>
      </c>
      <c r="E166" s="26" t="s">
        <v>94</v>
      </c>
      <c r="F166" t="s">
        <v>604</v>
      </c>
      <c r="G166" t="s">
        <v>14</v>
      </c>
      <c r="H166" s="181">
        <v>1.0990000000000002</v>
      </c>
      <c r="I166" s="181">
        <v>0</v>
      </c>
      <c r="J166" s="181">
        <v>1.0990000000000002</v>
      </c>
      <c r="K166" s="181">
        <v>0</v>
      </c>
      <c r="L166" s="181">
        <v>0</v>
      </c>
      <c r="M166" s="181">
        <v>0</v>
      </c>
      <c r="N166" s="181">
        <v>0</v>
      </c>
      <c r="O166" s="181">
        <v>0</v>
      </c>
      <c r="P166" s="26" t="s">
        <v>1329</v>
      </c>
      <c r="Q166" t="s">
        <v>490</v>
      </c>
    </row>
    <row r="167" spans="1:17" x14ac:dyDescent="0.3">
      <c r="A167" s="148" t="s">
        <v>985</v>
      </c>
      <c r="B167" s="148">
        <v>332610</v>
      </c>
      <c r="C167" s="148">
        <v>573</v>
      </c>
      <c r="D167" t="s">
        <v>355</v>
      </c>
      <c r="E167" s="26" t="s">
        <v>356</v>
      </c>
      <c r="F167" t="s">
        <v>986</v>
      </c>
      <c r="G167" t="s">
        <v>7</v>
      </c>
      <c r="H167" s="181">
        <v>0</v>
      </c>
      <c r="I167" s="181">
        <v>0</v>
      </c>
      <c r="J167" s="181">
        <v>0</v>
      </c>
      <c r="K167" s="181">
        <v>0</v>
      </c>
      <c r="L167" s="181">
        <v>0</v>
      </c>
      <c r="M167" s="181">
        <v>0</v>
      </c>
      <c r="N167" s="181">
        <v>0</v>
      </c>
      <c r="O167" s="181">
        <v>0</v>
      </c>
      <c r="Q167" t="s">
        <v>2179</v>
      </c>
    </row>
    <row r="168" spans="1:17" x14ac:dyDescent="0.3">
      <c r="A168" s="148" t="s">
        <v>987</v>
      </c>
      <c r="B168" s="148">
        <v>331005</v>
      </c>
      <c r="C168" s="148">
        <v>704</v>
      </c>
      <c r="D168" t="s">
        <v>357</v>
      </c>
      <c r="E168" s="26" t="s">
        <v>358</v>
      </c>
      <c r="F168" t="s">
        <v>988</v>
      </c>
      <c r="G168" t="s">
        <v>4</v>
      </c>
      <c r="H168" s="181">
        <v>0</v>
      </c>
      <c r="I168" s="181">
        <v>0</v>
      </c>
      <c r="J168" s="181">
        <v>0</v>
      </c>
      <c r="K168" s="181">
        <v>0</v>
      </c>
      <c r="L168" s="181">
        <v>0</v>
      </c>
      <c r="M168" s="181">
        <v>0</v>
      </c>
      <c r="N168" s="181">
        <v>0</v>
      </c>
      <c r="O168" s="181">
        <v>0</v>
      </c>
      <c r="Q168" t="s">
        <v>2179</v>
      </c>
    </row>
    <row r="169" spans="1:17" x14ac:dyDescent="0.3">
      <c r="A169" s="148" t="s">
        <v>989</v>
      </c>
      <c r="B169" s="148">
        <v>332540</v>
      </c>
      <c r="C169" s="148">
        <v>749</v>
      </c>
      <c r="D169" t="s">
        <v>359</v>
      </c>
      <c r="E169" s="26" t="s">
        <v>360</v>
      </c>
      <c r="F169" t="s">
        <v>990</v>
      </c>
      <c r="G169" t="s">
        <v>4</v>
      </c>
      <c r="H169" s="181">
        <v>3.88</v>
      </c>
      <c r="I169" s="181">
        <v>0</v>
      </c>
      <c r="J169" s="181">
        <v>2.88</v>
      </c>
      <c r="K169" s="181">
        <v>0</v>
      </c>
      <c r="L169" s="181">
        <v>1</v>
      </c>
      <c r="M169" s="181">
        <v>0</v>
      </c>
      <c r="N169" s="181">
        <v>0</v>
      </c>
      <c r="O169" s="181">
        <v>0</v>
      </c>
      <c r="P169" s="26" t="s">
        <v>1330</v>
      </c>
      <c r="Q169" t="s">
        <v>490</v>
      </c>
    </row>
    <row r="170" spans="1:17" x14ac:dyDescent="0.3">
      <c r="A170" s="148" t="s">
        <v>991</v>
      </c>
      <c r="B170" s="148">
        <v>332200</v>
      </c>
      <c r="C170" s="148">
        <v>72</v>
      </c>
      <c r="D170" t="s">
        <v>361</v>
      </c>
      <c r="E170" s="26" t="s">
        <v>362</v>
      </c>
      <c r="F170" t="s">
        <v>992</v>
      </c>
      <c r="G170" t="s">
        <v>14</v>
      </c>
      <c r="H170" s="181">
        <v>0.23600000000000002</v>
      </c>
      <c r="I170" s="181">
        <v>0</v>
      </c>
      <c r="J170" s="181">
        <v>0.23600000000000002</v>
      </c>
      <c r="K170" s="181">
        <v>0</v>
      </c>
      <c r="L170" s="181">
        <v>0</v>
      </c>
      <c r="M170" s="181">
        <v>0</v>
      </c>
      <c r="N170" s="181">
        <v>0</v>
      </c>
      <c r="O170" s="181">
        <v>0</v>
      </c>
      <c r="P170" s="26" t="s">
        <v>1330</v>
      </c>
      <c r="Q170" t="s">
        <v>618</v>
      </c>
    </row>
    <row r="171" spans="1:17" x14ac:dyDescent="0.3">
      <c r="A171" s="148" t="s">
        <v>993</v>
      </c>
      <c r="C171" s="148">
        <v>227</v>
      </c>
      <c r="D171" t="s">
        <v>1266</v>
      </c>
      <c r="E171" s="26" t="s">
        <v>995</v>
      </c>
      <c r="F171" t="s">
        <v>997</v>
      </c>
      <c r="G171" t="s">
        <v>10</v>
      </c>
      <c r="H171" s="181">
        <v>25.7</v>
      </c>
      <c r="I171" s="181">
        <v>25.4</v>
      </c>
      <c r="J171" s="181">
        <v>0.3</v>
      </c>
      <c r="K171" s="181">
        <v>0</v>
      </c>
      <c r="L171" s="181">
        <v>0</v>
      </c>
      <c r="M171" s="181">
        <v>0</v>
      </c>
      <c r="N171" s="181">
        <v>0</v>
      </c>
      <c r="O171" s="181">
        <v>0</v>
      </c>
      <c r="P171" s="26" t="s">
        <v>1329</v>
      </c>
      <c r="Q171" t="s">
        <v>490</v>
      </c>
    </row>
    <row r="172" spans="1:17" x14ac:dyDescent="0.3">
      <c r="A172" s="148" t="s">
        <v>998</v>
      </c>
      <c r="C172" s="148">
        <v>227</v>
      </c>
      <c r="D172" t="s">
        <v>1266</v>
      </c>
      <c r="E172" s="26" t="s">
        <v>999</v>
      </c>
      <c r="F172" t="s">
        <v>997</v>
      </c>
      <c r="G172" t="s">
        <v>10</v>
      </c>
      <c r="H172" s="181">
        <v>7.8000000000000007</v>
      </c>
      <c r="I172" s="181">
        <v>0</v>
      </c>
      <c r="J172" s="181">
        <v>7.8000000000000007</v>
      </c>
      <c r="K172" s="181">
        <v>0</v>
      </c>
      <c r="L172" s="181">
        <v>0</v>
      </c>
      <c r="M172" s="181">
        <v>0</v>
      </c>
      <c r="N172" s="181">
        <v>0</v>
      </c>
      <c r="O172" s="181">
        <v>0</v>
      </c>
      <c r="P172" s="26" t="s">
        <v>1329</v>
      </c>
      <c r="Q172" t="s">
        <v>490</v>
      </c>
    </row>
    <row r="173" spans="1:17" x14ac:dyDescent="0.3">
      <c r="A173" s="148" t="s">
        <v>1000</v>
      </c>
      <c r="B173" s="148">
        <v>332630</v>
      </c>
      <c r="C173" s="148">
        <v>363</v>
      </c>
      <c r="D173" t="s">
        <v>363</v>
      </c>
      <c r="E173" s="26" t="s">
        <v>364</v>
      </c>
      <c r="F173" t="s">
        <v>1001</v>
      </c>
      <c r="G173" t="s">
        <v>13</v>
      </c>
      <c r="H173" s="181">
        <v>0.42</v>
      </c>
      <c r="I173" s="181">
        <v>0</v>
      </c>
      <c r="J173" s="181">
        <v>0.24</v>
      </c>
      <c r="K173" s="181">
        <v>0.18</v>
      </c>
      <c r="L173" s="181">
        <v>0</v>
      </c>
      <c r="M173" s="181">
        <v>0</v>
      </c>
      <c r="N173" s="181">
        <v>0</v>
      </c>
      <c r="O173" s="181">
        <v>0</v>
      </c>
      <c r="P173" s="26" t="s">
        <v>1327</v>
      </c>
      <c r="Q173" t="s">
        <v>524</v>
      </c>
    </row>
    <row r="174" spans="1:17" x14ac:dyDescent="0.3">
      <c r="A174" s="148" t="s">
        <v>1002</v>
      </c>
      <c r="C174" s="148"/>
      <c r="D174" t="s">
        <v>1305</v>
      </c>
      <c r="E174" s="26" t="s">
        <v>1004</v>
      </c>
      <c r="F174" t="s">
        <v>585</v>
      </c>
      <c r="G174" t="s">
        <v>12</v>
      </c>
      <c r="H174" s="181">
        <v>8.6</v>
      </c>
      <c r="I174" s="181">
        <v>8.6</v>
      </c>
      <c r="J174" s="181">
        <v>0</v>
      </c>
      <c r="K174" s="181">
        <v>0</v>
      </c>
      <c r="L174" s="181">
        <v>0</v>
      </c>
      <c r="M174" s="181">
        <v>0</v>
      </c>
      <c r="N174" s="181">
        <v>0</v>
      </c>
      <c r="O174" s="181">
        <v>0</v>
      </c>
      <c r="P174" s="26" t="s">
        <v>1329</v>
      </c>
      <c r="Q174" t="s">
        <v>490</v>
      </c>
    </row>
    <row r="175" spans="1:17" x14ac:dyDescent="0.3">
      <c r="A175" s="148" t="s">
        <v>1005</v>
      </c>
      <c r="B175" s="148">
        <v>332710</v>
      </c>
      <c r="C175" s="148">
        <v>664</v>
      </c>
      <c r="D175" t="s">
        <v>365</v>
      </c>
      <c r="E175" s="26" t="s">
        <v>366</v>
      </c>
      <c r="F175" t="s">
        <v>1006</v>
      </c>
      <c r="G175" t="s">
        <v>9</v>
      </c>
      <c r="H175" s="181">
        <v>0.44999999999999996</v>
      </c>
      <c r="I175" s="181">
        <v>0</v>
      </c>
      <c r="J175" s="181">
        <v>0.44999999999999996</v>
      </c>
      <c r="K175" s="181">
        <v>0</v>
      </c>
      <c r="L175" s="181">
        <v>0</v>
      </c>
      <c r="M175" s="181">
        <v>0</v>
      </c>
      <c r="N175" s="181">
        <v>0</v>
      </c>
      <c r="O175" s="181">
        <v>0</v>
      </c>
      <c r="P175" s="26" t="s">
        <v>1330</v>
      </c>
      <c r="Q175" t="s">
        <v>532</v>
      </c>
    </row>
    <row r="176" spans="1:17" x14ac:dyDescent="0.3">
      <c r="A176" s="148" t="s">
        <v>1007</v>
      </c>
      <c r="B176" s="148">
        <v>332720</v>
      </c>
      <c r="C176" s="148">
        <v>344</v>
      </c>
      <c r="D176" t="s">
        <v>367</v>
      </c>
      <c r="E176" s="26" t="s">
        <v>368</v>
      </c>
      <c r="F176" t="s">
        <v>1008</v>
      </c>
      <c r="G176" t="s">
        <v>9</v>
      </c>
      <c r="H176" s="181">
        <v>2.4649999999999999</v>
      </c>
      <c r="I176" s="181">
        <v>0</v>
      </c>
      <c r="J176" s="181">
        <v>1.6949999999999998</v>
      </c>
      <c r="K176" s="181">
        <v>0</v>
      </c>
      <c r="L176" s="181">
        <v>0.47500000000000003</v>
      </c>
      <c r="M176" s="181">
        <v>0</v>
      </c>
      <c r="N176" s="181">
        <v>0.29499999999999998</v>
      </c>
      <c r="O176" s="181">
        <v>0</v>
      </c>
      <c r="Q176" t="s">
        <v>490</v>
      </c>
    </row>
    <row r="177" spans="1:17" x14ac:dyDescent="0.3">
      <c r="A177" s="148" t="s">
        <v>606</v>
      </c>
      <c r="B177" s="148">
        <v>331190</v>
      </c>
      <c r="C177" s="148">
        <v>2</v>
      </c>
      <c r="D177" t="s">
        <v>80</v>
      </c>
      <c r="E177" s="26" t="s">
        <v>95</v>
      </c>
      <c r="F177" t="s">
        <v>591</v>
      </c>
      <c r="G177" t="s">
        <v>13</v>
      </c>
      <c r="H177" s="181">
        <v>4.3849999999999998</v>
      </c>
      <c r="I177" s="181">
        <v>0</v>
      </c>
      <c r="J177" s="181">
        <v>3.3850000000000002</v>
      </c>
      <c r="K177" s="181">
        <v>1</v>
      </c>
      <c r="L177" s="181">
        <v>0</v>
      </c>
      <c r="M177" s="181">
        <v>0</v>
      </c>
      <c r="N177" s="181">
        <v>0</v>
      </c>
      <c r="O177" s="181">
        <v>0</v>
      </c>
      <c r="P177" s="26" t="s">
        <v>1329</v>
      </c>
      <c r="Q177" t="s">
        <v>681</v>
      </c>
    </row>
    <row r="178" spans="1:17" x14ac:dyDescent="0.3">
      <c r="A178" s="148" t="s">
        <v>1009</v>
      </c>
      <c r="B178" s="148">
        <v>332730</v>
      </c>
      <c r="C178" s="148">
        <v>729</v>
      </c>
      <c r="D178" t="s">
        <v>369</v>
      </c>
      <c r="E178" s="26" t="s">
        <v>370</v>
      </c>
      <c r="F178" t="s">
        <v>1010</v>
      </c>
      <c r="G178" t="s">
        <v>6</v>
      </c>
      <c r="H178" s="181">
        <v>0.34099999999999997</v>
      </c>
      <c r="I178" s="181">
        <v>0</v>
      </c>
      <c r="J178" s="181">
        <v>0.34099999999999997</v>
      </c>
      <c r="K178" s="181">
        <v>0</v>
      </c>
      <c r="L178" s="181">
        <v>0</v>
      </c>
      <c r="M178" s="181">
        <v>0</v>
      </c>
      <c r="N178" s="181">
        <v>0</v>
      </c>
      <c r="O178" s="181">
        <v>0</v>
      </c>
      <c r="P178" s="26" t="s">
        <v>1330</v>
      </c>
      <c r="Q178" t="s">
        <v>527</v>
      </c>
    </row>
    <row r="179" spans="1:17" x14ac:dyDescent="0.3">
      <c r="A179" s="148" t="s">
        <v>1014</v>
      </c>
      <c r="B179" s="148">
        <v>332740</v>
      </c>
      <c r="C179" s="148">
        <v>242</v>
      </c>
      <c r="D179" t="s">
        <v>371</v>
      </c>
      <c r="E179" s="26" t="s">
        <v>372</v>
      </c>
      <c r="F179" t="s">
        <v>1015</v>
      </c>
      <c r="G179" t="s">
        <v>4</v>
      </c>
      <c r="H179" s="181">
        <v>6.5000000000000002E-2</v>
      </c>
      <c r="I179" s="181">
        <v>0</v>
      </c>
      <c r="J179" s="181">
        <v>0</v>
      </c>
      <c r="K179" s="181">
        <v>0</v>
      </c>
      <c r="L179" s="181">
        <v>6.5000000000000002E-2</v>
      </c>
      <c r="M179" s="181">
        <v>0</v>
      </c>
      <c r="N179" s="181">
        <v>0</v>
      </c>
      <c r="O179" s="181">
        <v>0</v>
      </c>
      <c r="P179" s="26" t="s">
        <v>1327</v>
      </c>
      <c r="Q179" t="s">
        <v>1376</v>
      </c>
    </row>
    <row r="180" spans="1:17" x14ac:dyDescent="0.3">
      <c r="A180" s="148" t="s">
        <v>1016</v>
      </c>
      <c r="B180" s="148">
        <v>332850</v>
      </c>
      <c r="C180" s="148">
        <v>741</v>
      </c>
      <c r="D180" t="s">
        <v>373</v>
      </c>
      <c r="E180" s="26" t="s">
        <v>374</v>
      </c>
      <c r="F180" t="s">
        <v>1017</v>
      </c>
      <c r="G180" t="s">
        <v>5</v>
      </c>
      <c r="H180" s="181">
        <v>2.5</v>
      </c>
      <c r="I180" s="181">
        <v>0</v>
      </c>
      <c r="J180" s="181">
        <v>1.9</v>
      </c>
      <c r="K180" s="181">
        <v>0</v>
      </c>
      <c r="L180" s="181">
        <v>0.6</v>
      </c>
      <c r="M180" s="181">
        <v>0</v>
      </c>
      <c r="N180" s="181">
        <v>0</v>
      </c>
      <c r="O180" s="181">
        <v>0</v>
      </c>
      <c r="P180" s="26" t="s">
        <v>1329</v>
      </c>
      <c r="Q180" t="s">
        <v>1389</v>
      </c>
    </row>
    <row r="181" spans="1:17" x14ac:dyDescent="0.3">
      <c r="A181" s="148" t="s">
        <v>1018</v>
      </c>
      <c r="C181" s="148">
        <v>106</v>
      </c>
      <c r="D181" t="s">
        <v>375</v>
      </c>
      <c r="E181" s="26" t="s">
        <v>376</v>
      </c>
      <c r="F181" t="s">
        <v>1019</v>
      </c>
      <c r="G181" t="s">
        <v>4</v>
      </c>
      <c r="H181" s="181">
        <v>21.900000000000002</v>
      </c>
      <c r="I181" s="181">
        <v>0</v>
      </c>
      <c r="J181" s="181">
        <v>21.900000000000002</v>
      </c>
      <c r="K181" s="181">
        <v>0</v>
      </c>
      <c r="L181" s="181">
        <v>0</v>
      </c>
      <c r="M181" s="181">
        <v>0</v>
      </c>
      <c r="N181" s="181">
        <v>0</v>
      </c>
      <c r="O181" s="181">
        <v>0</v>
      </c>
      <c r="P181" s="26" t="s">
        <v>1329</v>
      </c>
      <c r="Q181" t="s">
        <v>490</v>
      </c>
    </row>
    <row r="182" spans="1:17" x14ac:dyDescent="0.3">
      <c r="A182" s="148" t="s">
        <v>1020</v>
      </c>
      <c r="C182" s="148">
        <v>106</v>
      </c>
      <c r="D182" t="s">
        <v>375</v>
      </c>
      <c r="E182" s="26" t="s">
        <v>377</v>
      </c>
      <c r="F182" t="s">
        <v>1019</v>
      </c>
      <c r="G182" t="s">
        <v>4</v>
      </c>
      <c r="H182" s="181">
        <v>1.25</v>
      </c>
      <c r="I182" s="181">
        <v>0</v>
      </c>
      <c r="J182" s="181">
        <v>1.1000000000000001</v>
      </c>
      <c r="K182" s="181">
        <v>0</v>
      </c>
      <c r="L182" s="181">
        <v>0</v>
      </c>
      <c r="M182" s="181">
        <v>0</v>
      </c>
      <c r="N182" s="181">
        <v>0</v>
      </c>
      <c r="O182" s="181">
        <v>0</v>
      </c>
      <c r="P182" s="26" t="s">
        <v>2164</v>
      </c>
      <c r="Q182" t="s">
        <v>1389</v>
      </c>
    </row>
    <row r="183" spans="1:17" x14ac:dyDescent="0.3">
      <c r="A183" s="148" t="s">
        <v>1021</v>
      </c>
      <c r="B183" s="148">
        <v>332870</v>
      </c>
      <c r="C183" s="148">
        <v>375</v>
      </c>
      <c r="D183" t="s">
        <v>409</v>
      </c>
      <c r="E183" s="26" t="s">
        <v>410</v>
      </c>
      <c r="F183" t="s">
        <v>1022</v>
      </c>
      <c r="G183" t="s">
        <v>9</v>
      </c>
      <c r="H183" s="181">
        <v>0.379</v>
      </c>
      <c r="I183" s="181">
        <v>0</v>
      </c>
      <c r="J183" s="181">
        <v>0.379</v>
      </c>
      <c r="K183" s="181">
        <v>0</v>
      </c>
      <c r="L183" s="181">
        <v>0</v>
      </c>
      <c r="M183" s="181">
        <v>0</v>
      </c>
      <c r="N183" s="181">
        <v>0</v>
      </c>
      <c r="O183" s="181">
        <v>0</v>
      </c>
      <c r="P183" s="26" t="s">
        <v>1330</v>
      </c>
      <c r="Q183" t="s">
        <v>524</v>
      </c>
    </row>
    <row r="184" spans="1:17" x14ac:dyDescent="0.3">
      <c r="A184" s="148" t="s">
        <v>1023</v>
      </c>
      <c r="C184" s="148"/>
      <c r="D184" t="s">
        <v>1024</v>
      </c>
      <c r="E184" s="26" t="s">
        <v>1025</v>
      </c>
      <c r="F184" t="s">
        <v>1019</v>
      </c>
      <c r="G184" t="s">
        <v>4</v>
      </c>
      <c r="H184" s="181">
        <v>17.5</v>
      </c>
      <c r="I184" s="181">
        <v>0</v>
      </c>
      <c r="J184" s="181">
        <v>17.5</v>
      </c>
      <c r="K184" s="181">
        <v>0</v>
      </c>
      <c r="L184" s="181">
        <v>0</v>
      </c>
      <c r="M184" s="181">
        <v>0</v>
      </c>
      <c r="N184" s="181">
        <v>0</v>
      </c>
      <c r="O184" s="181">
        <v>0</v>
      </c>
      <c r="P184" s="26" t="s">
        <v>1329</v>
      </c>
      <c r="Q184" t="s">
        <v>490</v>
      </c>
    </row>
    <row r="185" spans="1:17" x14ac:dyDescent="0.3">
      <c r="A185" s="148" t="s">
        <v>1026</v>
      </c>
      <c r="C185" s="148">
        <v>452</v>
      </c>
      <c r="D185" t="s">
        <v>1027</v>
      </c>
      <c r="E185" s="26" t="s">
        <v>1028</v>
      </c>
      <c r="F185" t="s">
        <v>585</v>
      </c>
      <c r="G185" t="s">
        <v>12</v>
      </c>
      <c r="H185" s="181">
        <v>39.6</v>
      </c>
      <c r="I185" s="181">
        <v>30</v>
      </c>
      <c r="J185" s="181">
        <v>9.6</v>
      </c>
      <c r="K185" s="181">
        <v>0</v>
      </c>
      <c r="L185" s="181">
        <v>0</v>
      </c>
      <c r="M185" s="181">
        <v>0</v>
      </c>
      <c r="N185" s="181">
        <v>0</v>
      </c>
      <c r="O185" s="181">
        <v>0</v>
      </c>
      <c r="P185" s="26" t="s">
        <v>1329</v>
      </c>
    </row>
    <row r="186" spans="1:17" x14ac:dyDescent="0.3">
      <c r="A186" s="148" t="s">
        <v>1011</v>
      </c>
      <c r="C186" s="148"/>
      <c r="D186" t="s">
        <v>1306</v>
      </c>
      <c r="E186" s="26" t="s">
        <v>1013</v>
      </c>
      <c r="F186" t="s">
        <v>585</v>
      </c>
      <c r="G186" t="s">
        <v>12</v>
      </c>
      <c r="H186" s="181">
        <v>31</v>
      </c>
      <c r="I186" s="181">
        <v>25</v>
      </c>
      <c r="J186" s="181">
        <v>6</v>
      </c>
      <c r="K186" s="181">
        <v>0</v>
      </c>
      <c r="L186" s="181">
        <v>0</v>
      </c>
      <c r="M186" s="181">
        <v>0</v>
      </c>
      <c r="N186" s="181">
        <v>0</v>
      </c>
      <c r="O186" s="181">
        <v>0</v>
      </c>
      <c r="P186" s="26" t="s">
        <v>1329</v>
      </c>
    </row>
    <row r="187" spans="1:17" x14ac:dyDescent="0.3">
      <c r="A187" s="148" t="s">
        <v>607</v>
      </c>
      <c r="B187" s="148">
        <v>331195</v>
      </c>
      <c r="C187" s="148">
        <v>2</v>
      </c>
      <c r="D187" t="s">
        <v>80</v>
      </c>
      <c r="E187" s="26" t="s">
        <v>1334</v>
      </c>
      <c r="F187" t="s">
        <v>608</v>
      </c>
      <c r="G187" t="s">
        <v>7</v>
      </c>
      <c r="H187" s="181">
        <v>1.0720000000000001</v>
      </c>
      <c r="I187" s="181">
        <v>0</v>
      </c>
      <c r="J187" s="181">
        <v>1.0720000000000001</v>
      </c>
      <c r="K187" s="181">
        <v>0</v>
      </c>
      <c r="L187" s="181">
        <v>0</v>
      </c>
      <c r="M187" s="181">
        <v>0</v>
      </c>
      <c r="N187" s="181">
        <v>0</v>
      </c>
      <c r="O187" s="181">
        <v>0</v>
      </c>
      <c r="P187" s="26" t="s">
        <v>1329</v>
      </c>
      <c r="Q187" t="s">
        <v>490</v>
      </c>
    </row>
    <row r="188" spans="1:17" x14ac:dyDescent="0.3">
      <c r="A188" s="148" t="s">
        <v>1029</v>
      </c>
      <c r="B188" s="148">
        <v>332880</v>
      </c>
      <c r="C188" s="148">
        <v>663</v>
      </c>
      <c r="D188" t="s">
        <v>378</v>
      </c>
      <c r="E188" s="26" t="s">
        <v>379</v>
      </c>
      <c r="F188" t="s">
        <v>1030</v>
      </c>
      <c r="G188" t="s">
        <v>14</v>
      </c>
      <c r="H188" s="181">
        <v>0.495</v>
      </c>
      <c r="I188" s="181">
        <v>0</v>
      </c>
      <c r="J188" s="181">
        <v>0.495</v>
      </c>
      <c r="K188" s="181">
        <v>0</v>
      </c>
      <c r="L188" s="181">
        <v>0</v>
      </c>
      <c r="M188" s="181">
        <v>0</v>
      </c>
      <c r="N188" s="181">
        <v>0</v>
      </c>
      <c r="O188" s="181">
        <v>0</v>
      </c>
      <c r="P188" s="26" t="s">
        <v>1330</v>
      </c>
      <c r="Q188" t="s">
        <v>532</v>
      </c>
    </row>
    <row r="189" spans="1:17" x14ac:dyDescent="0.3">
      <c r="A189" s="148" t="s">
        <v>1031</v>
      </c>
      <c r="C189" s="148"/>
      <c r="D189" t="s">
        <v>1032</v>
      </c>
      <c r="E189" s="26" t="s">
        <v>1033</v>
      </c>
      <c r="F189" t="s">
        <v>1019</v>
      </c>
      <c r="G189" t="s">
        <v>4</v>
      </c>
      <c r="H189" s="181">
        <v>6.6000000000000005</v>
      </c>
      <c r="I189" s="181">
        <v>0</v>
      </c>
      <c r="J189" s="181">
        <v>6.6000000000000005</v>
      </c>
      <c r="K189" s="181">
        <v>0</v>
      </c>
      <c r="L189" s="181">
        <v>0</v>
      </c>
      <c r="M189" s="181">
        <v>0</v>
      </c>
      <c r="N189" s="181">
        <v>0</v>
      </c>
      <c r="O189" s="181">
        <v>0</v>
      </c>
      <c r="P189" s="26" t="s">
        <v>1329</v>
      </c>
      <c r="Q189" t="s">
        <v>490</v>
      </c>
    </row>
    <row r="190" spans="1:17" x14ac:dyDescent="0.3">
      <c r="A190" s="148" t="s">
        <v>1034</v>
      </c>
      <c r="B190" s="148">
        <v>332890</v>
      </c>
      <c r="C190" s="148">
        <v>409</v>
      </c>
      <c r="D190" t="s">
        <v>380</v>
      </c>
      <c r="E190" s="26" t="s">
        <v>381</v>
      </c>
      <c r="F190" t="s">
        <v>1035</v>
      </c>
      <c r="G190" t="s">
        <v>5</v>
      </c>
      <c r="H190" s="181">
        <v>0.38200000000000001</v>
      </c>
      <c r="I190" s="181">
        <v>0</v>
      </c>
      <c r="J190" s="181">
        <v>0.38200000000000001</v>
      </c>
      <c r="K190" s="181">
        <v>0</v>
      </c>
      <c r="L190" s="181">
        <v>0</v>
      </c>
      <c r="M190" s="181">
        <v>0</v>
      </c>
      <c r="N190" s="181">
        <v>0</v>
      </c>
      <c r="O190" s="181">
        <v>0</v>
      </c>
      <c r="P190" s="26" t="s">
        <v>1330</v>
      </c>
      <c r="Q190" t="s">
        <v>524</v>
      </c>
    </row>
    <row r="191" spans="1:17" x14ac:dyDescent="0.3">
      <c r="A191" s="148" t="s">
        <v>1036</v>
      </c>
      <c r="C191" s="148">
        <v>111</v>
      </c>
      <c r="D191" t="s">
        <v>382</v>
      </c>
      <c r="E191" s="26" t="s">
        <v>383</v>
      </c>
      <c r="F191" t="s">
        <v>849</v>
      </c>
      <c r="G191" t="s">
        <v>13</v>
      </c>
      <c r="H191" s="181">
        <v>8.5</v>
      </c>
      <c r="I191" s="181">
        <v>0</v>
      </c>
      <c r="J191" s="181">
        <v>8.5</v>
      </c>
      <c r="K191" s="181">
        <v>0</v>
      </c>
      <c r="L191" s="181">
        <v>0</v>
      </c>
      <c r="M191" s="181">
        <v>0</v>
      </c>
      <c r="N191" s="181">
        <v>0</v>
      </c>
      <c r="O191" s="181">
        <v>0</v>
      </c>
      <c r="P191" s="26" t="s">
        <v>1329</v>
      </c>
      <c r="Q191" t="s">
        <v>490</v>
      </c>
    </row>
    <row r="192" spans="1:17" x14ac:dyDescent="0.3">
      <c r="A192" s="148" t="s">
        <v>1307</v>
      </c>
      <c r="C192" s="148"/>
      <c r="D192"/>
      <c r="E192" s="26" t="s">
        <v>1308</v>
      </c>
      <c r="F192" t="s">
        <v>585</v>
      </c>
      <c r="G192" t="s">
        <v>12</v>
      </c>
      <c r="H192" s="181">
        <v>0.16</v>
      </c>
      <c r="I192" s="181">
        <v>0</v>
      </c>
      <c r="J192" s="181">
        <v>0</v>
      </c>
      <c r="K192" s="181">
        <v>0.16</v>
      </c>
      <c r="L192" s="181">
        <v>0</v>
      </c>
      <c r="M192" s="181">
        <v>0</v>
      </c>
      <c r="N192" s="181">
        <v>0</v>
      </c>
      <c r="O192" s="181">
        <v>0</v>
      </c>
      <c r="P192" s="26" t="s">
        <v>1327</v>
      </c>
      <c r="Q192" t="s">
        <v>1376</v>
      </c>
    </row>
    <row r="193" spans="1:17" x14ac:dyDescent="0.3">
      <c r="A193" s="148" t="s">
        <v>1309</v>
      </c>
      <c r="C193" s="148"/>
      <c r="D193"/>
      <c r="E193" s="26" t="s">
        <v>210</v>
      </c>
      <c r="F193"/>
      <c r="G193"/>
      <c r="H193" s="181">
        <v>0.125</v>
      </c>
      <c r="I193" s="181">
        <v>0</v>
      </c>
      <c r="J193" s="181">
        <v>0</v>
      </c>
      <c r="K193" s="181">
        <v>0.125</v>
      </c>
      <c r="L193" s="181">
        <v>0</v>
      </c>
      <c r="M193" s="181">
        <v>0</v>
      </c>
      <c r="N193" s="181">
        <v>0</v>
      </c>
      <c r="O193" s="181">
        <v>0</v>
      </c>
      <c r="P193" s="26" t="s">
        <v>1327</v>
      </c>
      <c r="Q193" t="s">
        <v>1377</v>
      </c>
    </row>
    <row r="194" spans="1:17" x14ac:dyDescent="0.3">
      <c r="A194" s="148" t="s">
        <v>1337</v>
      </c>
      <c r="B194" s="148">
        <v>331155</v>
      </c>
      <c r="C194" s="148">
        <v>240</v>
      </c>
      <c r="D194" t="s">
        <v>1338</v>
      </c>
      <c r="E194" s="26" t="s">
        <v>98</v>
      </c>
      <c r="F194" t="s">
        <v>587</v>
      </c>
      <c r="G194" t="s">
        <v>13</v>
      </c>
      <c r="H194" s="181">
        <v>0</v>
      </c>
      <c r="I194" s="181">
        <v>0</v>
      </c>
      <c r="J194" s="181">
        <v>0</v>
      </c>
      <c r="K194" s="181">
        <v>0</v>
      </c>
      <c r="L194" s="181">
        <v>0</v>
      </c>
      <c r="M194" s="181">
        <v>0</v>
      </c>
      <c r="N194" s="181">
        <v>0</v>
      </c>
      <c r="O194" s="181">
        <v>0</v>
      </c>
      <c r="Q194" t="s">
        <v>2179</v>
      </c>
    </row>
    <row r="195" spans="1:17" x14ac:dyDescent="0.3">
      <c r="A195" s="148" t="s">
        <v>609</v>
      </c>
      <c r="B195" s="148">
        <v>331210</v>
      </c>
      <c r="C195" s="148">
        <v>2</v>
      </c>
      <c r="D195" t="s">
        <v>80</v>
      </c>
      <c r="E195" s="26" t="s">
        <v>99</v>
      </c>
      <c r="F195" t="s">
        <v>587</v>
      </c>
      <c r="G195" t="s">
        <v>13</v>
      </c>
      <c r="H195" s="181">
        <v>1</v>
      </c>
      <c r="I195" s="181">
        <v>0</v>
      </c>
      <c r="J195" s="181">
        <v>1</v>
      </c>
      <c r="K195" s="181">
        <v>0</v>
      </c>
      <c r="L195" s="181">
        <v>0</v>
      </c>
      <c r="M195" s="181">
        <v>0</v>
      </c>
      <c r="N195" s="181">
        <v>0</v>
      </c>
      <c r="O195" s="181">
        <v>0</v>
      </c>
      <c r="P195" s="26" t="s">
        <v>1329</v>
      </c>
      <c r="Q195" t="s">
        <v>490</v>
      </c>
    </row>
    <row r="196" spans="1:17" x14ac:dyDescent="0.3">
      <c r="A196" s="148" t="s">
        <v>610</v>
      </c>
      <c r="B196" s="148">
        <v>331220</v>
      </c>
      <c r="C196" s="148">
        <v>2</v>
      </c>
      <c r="D196" t="s">
        <v>80</v>
      </c>
      <c r="E196" s="26" t="s">
        <v>100</v>
      </c>
      <c r="F196" t="s">
        <v>611</v>
      </c>
      <c r="G196" t="s">
        <v>14</v>
      </c>
      <c r="H196" s="181">
        <v>5.21</v>
      </c>
      <c r="I196" s="181">
        <v>0</v>
      </c>
      <c r="J196" s="181">
        <v>5.21</v>
      </c>
      <c r="K196" s="181">
        <v>0</v>
      </c>
      <c r="L196" s="181">
        <v>0</v>
      </c>
      <c r="M196" s="181">
        <v>0</v>
      </c>
      <c r="N196" s="181">
        <v>0</v>
      </c>
      <c r="O196" s="181">
        <v>0</v>
      </c>
      <c r="P196" s="26" t="s">
        <v>1330</v>
      </c>
      <c r="Q196" t="s">
        <v>490</v>
      </c>
    </row>
    <row r="197" spans="1:17" x14ac:dyDescent="0.3">
      <c r="A197" s="148" t="s">
        <v>1310</v>
      </c>
      <c r="C197" s="148">
        <v>760</v>
      </c>
      <c r="D197" t="s">
        <v>1331</v>
      </c>
      <c r="E197" s="26" t="s">
        <v>1332</v>
      </c>
      <c r="F197" t="s">
        <v>587</v>
      </c>
      <c r="G197" t="s">
        <v>13</v>
      </c>
      <c r="H197" s="181">
        <v>5</v>
      </c>
      <c r="I197" s="181">
        <v>0</v>
      </c>
      <c r="J197" s="181">
        <v>0</v>
      </c>
      <c r="K197" s="181">
        <v>5</v>
      </c>
      <c r="L197" s="181">
        <v>0</v>
      </c>
      <c r="M197" s="181">
        <v>0</v>
      </c>
      <c r="N197" s="181">
        <v>0</v>
      </c>
      <c r="O197" s="181">
        <v>0</v>
      </c>
      <c r="P197" s="26" t="s">
        <v>1329</v>
      </c>
      <c r="Q197" t="s">
        <v>490</v>
      </c>
    </row>
    <row r="198" spans="1:17" x14ac:dyDescent="0.3">
      <c r="A198" s="148" t="s">
        <v>1339</v>
      </c>
      <c r="C198" s="148">
        <v>8</v>
      </c>
      <c r="D198" t="s">
        <v>189</v>
      </c>
      <c r="E198" s="26" t="s">
        <v>1311</v>
      </c>
      <c r="F198" t="s">
        <v>585</v>
      </c>
      <c r="G198" t="s">
        <v>12</v>
      </c>
      <c r="H198" s="181">
        <v>3</v>
      </c>
      <c r="I198" s="181">
        <v>0</v>
      </c>
      <c r="J198" s="181">
        <v>0</v>
      </c>
      <c r="K198" s="181">
        <v>0</v>
      </c>
      <c r="L198" s="181">
        <v>0</v>
      </c>
      <c r="M198" s="181">
        <v>0</v>
      </c>
      <c r="N198" s="181">
        <v>2</v>
      </c>
      <c r="O198" s="181">
        <v>1</v>
      </c>
      <c r="P198" s="26" t="s">
        <v>1327</v>
      </c>
      <c r="Q198" t="s">
        <v>490</v>
      </c>
    </row>
    <row r="199" spans="1:17" x14ac:dyDescent="0.3">
      <c r="A199" s="148" t="s">
        <v>1340</v>
      </c>
      <c r="C199" s="148">
        <v>749</v>
      </c>
      <c r="D199" t="s">
        <v>359</v>
      </c>
      <c r="E199" s="26" t="s">
        <v>1312</v>
      </c>
      <c r="F199" t="s">
        <v>968</v>
      </c>
      <c r="G199" t="s">
        <v>4</v>
      </c>
      <c r="H199" s="181">
        <v>0.22500000000000001</v>
      </c>
      <c r="I199" s="181">
        <v>0</v>
      </c>
      <c r="J199" s="181">
        <v>0</v>
      </c>
      <c r="K199" s="181">
        <v>0</v>
      </c>
      <c r="L199" s="181">
        <v>0.22500000000000001</v>
      </c>
      <c r="M199" s="181">
        <v>0</v>
      </c>
      <c r="N199" s="181">
        <v>0</v>
      </c>
      <c r="O199" s="181">
        <v>0</v>
      </c>
      <c r="Q199" t="s">
        <v>1377</v>
      </c>
    </row>
    <row r="200" spans="1:17" x14ac:dyDescent="0.3">
      <c r="A200" s="148" t="s">
        <v>1341</v>
      </c>
      <c r="C200" s="148"/>
      <c r="D200" t="s">
        <v>1342</v>
      </c>
      <c r="E200" s="26" t="s">
        <v>1343</v>
      </c>
      <c r="F200" t="s">
        <v>585</v>
      </c>
      <c r="G200" t="s">
        <v>12</v>
      </c>
      <c r="H200" s="181">
        <v>0.3</v>
      </c>
      <c r="I200" s="181">
        <v>0</v>
      </c>
      <c r="J200" s="181">
        <v>0</v>
      </c>
      <c r="K200" s="181">
        <v>0.3</v>
      </c>
      <c r="L200" s="181">
        <v>0</v>
      </c>
      <c r="M200" s="181">
        <v>0</v>
      </c>
      <c r="N200" s="181">
        <v>0</v>
      </c>
      <c r="O200" s="181">
        <v>0</v>
      </c>
      <c r="P200" s="26" t="s">
        <v>1344</v>
      </c>
      <c r="Q200" t="s">
        <v>525</v>
      </c>
    </row>
    <row r="201" spans="1:17" x14ac:dyDescent="0.3">
      <c r="A201" s="148" t="s">
        <v>564</v>
      </c>
      <c r="B201" s="148">
        <v>331020</v>
      </c>
      <c r="C201" s="148">
        <v>412</v>
      </c>
      <c r="D201" t="s">
        <v>63</v>
      </c>
      <c r="E201" s="26" t="s">
        <v>64</v>
      </c>
      <c r="F201" t="s">
        <v>565</v>
      </c>
      <c r="G201" t="s">
        <v>9</v>
      </c>
      <c r="H201" s="181">
        <v>1.5</v>
      </c>
      <c r="I201" s="181">
        <v>0</v>
      </c>
      <c r="J201" s="181">
        <v>1.5</v>
      </c>
      <c r="K201" s="181">
        <v>0</v>
      </c>
      <c r="L201" s="181">
        <v>0</v>
      </c>
      <c r="M201" s="181">
        <v>0</v>
      </c>
      <c r="N201" s="181">
        <v>0</v>
      </c>
      <c r="O201" s="181">
        <v>0</v>
      </c>
      <c r="P201" s="26" t="s">
        <v>1330</v>
      </c>
      <c r="Q201" t="s">
        <v>490</v>
      </c>
    </row>
    <row r="202" spans="1:17" x14ac:dyDescent="0.3">
      <c r="A202" s="148" t="s">
        <v>613</v>
      </c>
      <c r="B202" s="148">
        <v>331050</v>
      </c>
      <c r="C202" s="148">
        <v>2</v>
      </c>
      <c r="D202" t="s">
        <v>80</v>
      </c>
      <c r="E202" s="26" t="s">
        <v>81</v>
      </c>
      <c r="F202" t="s">
        <v>614</v>
      </c>
      <c r="G202" t="s">
        <v>14</v>
      </c>
      <c r="H202" s="181">
        <v>0</v>
      </c>
      <c r="I202" s="181">
        <v>0</v>
      </c>
      <c r="J202" s="181">
        <v>0</v>
      </c>
      <c r="K202" s="181">
        <v>0</v>
      </c>
      <c r="L202" s="181">
        <v>0</v>
      </c>
      <c r="M202" s="181">
        <v>0</v>
      </c>
      <c r="N202" s="181">
        <v>0</v>
      </c>
      <c r="O202" s="181">
        <v>0</v>
      </c>
      <c r="Q202" t="s">
        <v>1376</v>
      </c>
    </row>
    <row r="203" spans="1:17" x14ac:dyDescent="0.3">
      <c r="A203" s="148" t="s">
        <v>616</v>
      </c>
      <c r="B203" s="148">
        <v>331060</v>
      </c>
      <c r="C203" s="148">
        <v>2</v>
      </c>
      <c r="D203" t="s">
        <v>80</v>
      </c>
      <c r="E203" s="26" t="s">
        <v>82</v>
      </c>
      <c r="F203" t="s">
        <v>617</v>
      </c>
      <c r="G203" t="s">
        <v>14</v>
      </c>
      <c r="H203" s="181">
        <v>0.6</v>
      </c>
      <c r="I203" s="181">
        <v>0</v>
      </c>
      <c r="J203" s="181">
        <v>0.6</v>
      </c>
      <c r="K203" s="181">
        <v>0</v>
      </c>
      <c r="L203" s="181">
        <v>0</v>
      </c>
      <c r="M203" s="181">
        <v>0</v>
      </c>
      <c r="N203" s="181">
        <v>0</v>
      </c>
      <c r="O203" s="181">
        <v>0</v>
      </c>
      <c r="P203" s="26" t="s">
        <v>1330</v>
      </c>
      <c r="Q203" t="s">
        <v>490</v>
      </c>
    </row>
    <row r="204" spans="1:17" x14ac:dyDescent="0.3">
      <c r="A204" s="148" t="s">
        <v>1313</v>
      </c>
      <c r="B204" s="148">
        <v>331070</v>
      </c>
      <c r="C204" s="148">
        <v>2</v>
      </c>
      <c r="D204" t="s">
        <v>80</v>
      </c>
      <c r="E204" s="26" t="s">
        <v>85</v>
      </c>
      <c r="F204" t="s">
        <v>608</v>
      </c>
      <c r="G204" t="s">
        <v>7</v>
      </c>
      <c r="H204" s="181">
        <v>0</v>
      </c>
      <c r="I204" s="181">
        <v>0</v>
      </c>
      <c r="J204" s="181">
        <v>0</v>
      </c>
      <c r="K204" s="181">
        <v>0</v>
      </c>
      <c r="L204" s="181">
        <v>0</v>
      </c>
      <c r="M204" s="181">
        <v>0</v>
      </c>
      <c r="N204" s="181">
        <v>0</v>
      </c>
      <c r="O204" s="181">
        <v>0</v>
      </c>
      <c r="Q204" t="s">
        <v>2179</v>
      </c>
    </row>
    <row r="205" spans="1:17" x14ac:dyDescent="0.3">
      <c r="A205" s="148" t="s">
        <v>1314</v>
      </c>
      <c r="B205" s="148">
        <v>331080</v>
      </c>
      <c r="C205" s="148">
        <v>2</v>
      </c>
      <c r="D205" t="s">
        <v>80</v>
      </c>
      <c r="E205" s="26" t="s">
        <v>86</v>
      </c>
      <c r="F205" t="s">
        <v>587</v>
      </c>
      <c r="G205" t="s">
        <v>13</v>
      </c>
      <c r="H205" s="181">
        <v>0.7</v>
      </c>
      <c r="I205" s="181">
        <v>0</v>
      </c>
      <c r="J205" s="181">
        <v>0.7</v>
      </c>
      <c r="K205" s="181">
        <v>0</v>
      </c>
      <c r="L205" s="181">
        <v>0</v>
      </c>
      <c r="M205" s="181">
        <v>0</v>
      </c>
      <c r="N205" s="181">
        <v>0</v>
      </c>
      <c r="O205" s="181">
        <v>0</v>
      </c>
      <c r="P205" s="26" t="s">
        <v>1330</v>
      </c>
      <c r="Q205" t="s">
        <v>490</v>
      </c>
    </row>
    <row r="206" spans="1:17" x14ac:dyDescent="0.3">
      <c r="A206" s="148" t="s">
        <v>619</v>
      </c>
      <c r="B206" s="148">
        <v>331110</v>
      </c>
      <c r="C206" s="148">
        <v>2</v>
      </c>
      <c r="D206" t="s">
        <v>80</v>
      </c>
      <c r="E206" s="26" t="s">
        <v>87</v>
      </c>
      <c r="F206" t="s">
        <v>620</v>
      </c>
      <c r="G206" t="s">
        <v>14</v>
      </c>
      <c r="H206" s="181">
        <v>0.55400000000000005</v>
      </c>
      <c r="I206" s="181">
        <v>0</v>
      </c>
      <c r="J206" s="181">
        <v>0.53</v>
      </c>
      <c r="K206" s="181">
        <v>0</v>
      </c>
      <c r="L206" s="181">
        <v>0</v>
      </c>
      <c r="M206" s="181">
        <v>2.4E-2</v>
      </c>
      <c r="N206" s="181">
        <v>0</v>
      </c>
      <c r="O206" s="181">
        <v>0</v>
      </c>
      <c r="Q206" t="s">
        <v>490</v>
      </c>
    </row>
    <row r="207" spans="1:17" x14ac:dyDescent="0.3">
      <c r="A207" s="148" t="s">
        <v>820</v>
      </c>
      <c r="B207" s="148">
        <v>332010</v>
      </c>
      <c r="C207" s="148">
        <v>2</v>
      </c>
      <c r="D207" t="s">
        <v>80</v>
      </c>
      <c r="E207" s="26" t="s">
        <v>226</v>
      </c>
      <c r="F207" t="s">
        <v>821</v>
      </c>
      <c r="G207" t="s">
        <v>13</v>
      </c>
      <c r="H207" s="181">
        <v>2.2000000000000002</v>
      </c>
      <c r="I207" s="181">
        <v>0</v>
      </c>
      <c r="J207" s="181">
        <v>1.4</v>
      </c>
      <c r="K207" s="181">
        <v>0.8</v>
      </c>
      <c r="L207" s="181">
        <v>0</v>
      </c>
      <c r="M207" s="181">
        <v>0</v>
      </c>
      <c r="N207" s="181">
        <v>0</v>
      </c>
      <c r="O207" s="181">
        <v>0</v>
      </c>
      <c r="Q207" t="s">
        <v>490</v>
      </c>
    </row>
    <row r="208" spans="1:17" x14ac:dyDescent="0.3">
      <c r="A208" s="148" t="s">
        <v>622</v>
      </c>
      <c r="B208" s="148">
        <v>331130</v>
      </c>
      <c r="C208" s="148">
        <v>2</v>
      </c>
      <c r="D208" t="s">
        <v>80</v>
      </c>
      <c r="E208" s="26" t="s">
        <v>90</v>
      </c>
      <c r="F208" t="s">
        <v>623</v>
      </c>
      <c r="G208" t="s">
        <v>14</v>
      </c>
      <c r="H208" s="181">
        <v>0.10100000000000001</v>
      </c>
      <c r="I208" s="181">
        <v>0</v>
      </c>
      <c r="J208" s="181">
        <v>0.10100000000000001</v>
      </c>
      <c r="K208" s="181">
        <v>0</v>
      </c>
      <c r="L208" s="181">
        <v>0</v>
      </c>
      <c r="M208" s="181">
        <v>0</v>
      </c>
      <c r="N208" s="181">
        <v>0</v>
      </c>
      <c r="O208" s="181">
        <v>0</v>
      </c>
      <c r="P208" s="26" t="s">
        <v>1330</v>
      </c>
      <c r="Q208" t="s">
        <v>1376</v>
      </c>
    </row>
    <row r="209" spans="1:17" x14ac:dyDescent="0.3">
      <c r="A209" s="148" t="s">
        <v>1315</v>
      </c>
      <c r="B209" s="148">
        <v>331140</v>
      </c>
      <c r="C209" s="148">
        <v>2</v>
      </c>
      <c r="D209" t="s">
        <v>80</v>
      </c>
      <c r="E209" s="26" t="s">
        <v>91</v>
      </c>
      <c r="F209" t="s">
        <v>587</v>
      </c>
      <c r="G209" t="s">
        <v>13</v>
      </c>
      <c r="H209" s="181">
        <v>0</v>
      </c>
      <c r="I209" s="181">
        <v>0</v>
      </c>
      <c r="J209" s="181">
        <v>0</v>
      </c>
      <c r="K209" s="181">
        <v>0</v>
      </c>
      <c r="L209" s="181">
        <v>0</v>
      </c>
      <c r="M209" s="181">
        <v>0</v>
      </c>
      <c r="N209" s="181">
        <v>0</v>
      </c>
      <c r="O209" s="181">
        <v>0</v>
      </c>
      <c r="Q209" t="s">
        <v>2179</v>
      </c>
    </row>
    <row r="210" spans="1:17" x14ac:dyDescent="0.3">
      <c r="A210" s="148" t="s">
        <v>566</v>
      </c>
      <c r="B210" s="148">
        <v>331030</v>
      </c>
      <c r="C210" s="148">
        <v>635</v>
      </c>
      <c r="D210" t="s">
        <v>65</v>
      </c>
      <c r="E210" s="26" t="s">
        <v>66</v>
      </c>
      <c r="F210" t="s">
        <v>567</v>
      </c>
      <c r="G210" t="s">
        <v>9</v>
      </c>
      <c r="H210" s="181">
        <v>0.92</v>
      </c>
      <c r="I210" s="181">
        <v>0</v>
      </c>
      <c r="J210" s="181">
        <v>0.92</v>
      </c>
      <c r="K210" s="181">
        <v>0</v>
      </c>
      <c r="L210" s="181">
        <v>0</v>
      </c>
      <c r="M210" s="181">
        <v>0</v>
      </c>
      <c r="N210" s="181">
        <v>0</v>
      </c>
      <c r="O210" s="181">
        <v>0</v>
      </c>
      <c r="P210" s="26" t="s">
        <v>1330</v>
      </c>
      <c r="Q210" t="s">
        <v>490</v>
      </c>
    </row>
    <row r="211" spans="1:17" x14ac:dyDescent="0.3">
      <c r="A211" s="148" t="s">
        <v>624</v>
      </c>
      <c r="B211" s="148">
        <v>331230</v>
      </c>
      <c r="C211" s="148">
        <v>2</v>
      </c>
      <c r="D211" t="s">
        <v>80</v>
      </c>
      <c r="E211" s="26" t="s">
        <v>102</v>
      </c>
      <c r="F211" t="s">
        <v>625</v>
      </c>
      <c r="G211" t="s">
        <v>13</v>
      </c>
      <c r="H211" s="181">
        <v>0.61199999999999999</v>
      </c>
      <c r="I211" s="181">
        <v>0</v>
      </c>
      <c r="J211" s="181">
        <v>0.61199999999999999</v>
      </c>
      <c r="K211" s="181">
        <v>0</v>
      </c>
      <c r="L211" s="181">
        <v>0</v>
      </c>
      <c r="M211" s="181">
        <v>0</v>
      </c>
      <c r="N211" s="181">
        <v>0</v>
      </c>
      <c r="O211" s="181">
        <v>0</v>
      </c>
      <c r="P211" s="26" t="s">
        <v>1330</v>
      </c>
      <c r="Q211" t="s">
        <v>490</v>
      </c>
    </row>
    <row r="212" spans="1:17" x14ac:dyDescent="0.3">
      <c r="A212" s="148" t="s">
        <v>1316</v>
      </c>
      <c r="C212" s="148">
        <v>2</v>
      </c>
      <c r="D212" t="s">
        <v>80</v>
      </c>
      <c r="E212" s="26" t="s">
        <v>1317</v>
      </c>
      <c r="F212" t="s">
        <v>591</v>
      </c>
      <c r="G212" t="s">
        <v>13</v>
      </c>
      <c r="H212" s="181">
        <v>0.94299999999999995</v>
      </c>
      <c r="I212" s="181">
        <v>0</v>
      </c>
      <c r="J212" s="181">
        <v>0</v>
      </c>
      <c r="K212" s="181">
        <v>0.94299999999999995</v>
      </c>
      <c r="L212" s="181">
        <v>0</v>
      </c>
      <c r="M212" s="181">
        <v>0</v>
      </c>
      <c r="N212" s="181">
        <v>0</v>
      </c>
      <c r="O212" s="181">
        <v>0</v>
      </c>
      <c r="P212" s="26" t="s">
        <v>1327</v>
      </c>
      <c r="Q212" t="s">
        <v>1385</v>
      </c>
    </row>
    <row r="213" spans="1:17" x14ac:dyDescent="0.3">
      <c r="A213" s="148" t="s">
        <v>1318</v>
      </c>
      <c r="C213" s="148">
        <v>2</v>
      </c>
      <c r="D213" t="s">
        <v>80</v>
      </c>
      <c r="E213" s="26" t="s">
        <v>1319</v>
      </c>
      <c r="F213" t="s">
        <v>591</v>
      </c>
      <c r="G213" t="s">
        <v>13</v>
      </c>
      <c r="H213" s="181">
        <v>1.7849999999999999</v>
      </c>
      <c r="I213" s="181">
        <v>0</v>
      </c>
      <c r="J213" s="181">
        <v>1.5</v>
      </c>
      <c r="K213" s="181">
        <v>0.28499999999999998</v>
      </c>
      <c r="L213" s="181">
        <v>0</v>
      </c>
      <c r="M213" s="181">
        <v>0</v>
      </c>
      <c r="N213" s="181">
        <v>0</v>
      </c>
      <c r="O213" s="181">
        <v>0</v>
      </c>
      <c r="P213" s="26" t="s">
        <v>1327</v>
      </c>
      <c r="Q213" t="s">
        <v>490</v>
      </c>
    </row>
    <row r="214" spans="1:17" x14ac:dyDescent="0.3">
      <c r="A214" s="148" t="s">
        <v>1345</v>
      </c>
      <c r="B214" s="148">
        <v>331170</v>
      </c>
      <c r="C214" s="148">
        <v>2</v>
      </c>
      <c r="D214" t="s">
        <v>80</v>
      </c>
      <c r="E214" s="26" t="s">
        <v>93</v>
      </c>
      <c r="F214" t="s">
        <v>587</v>
      </c>
      <c r="G214" t="s">
        <v>13</v>
      </c>
      <c r="H214" s="181">
        <v>0.32</v>
      </c>
      <c r="I214" s="181">
        <v>0</v>
      </c>
      <c r="J214" s="181">
        <v>0.32</v>
      </c>
      <c r="K214" s="181">
        <v>0</v>
      </c>
      <c r="L214" s="181">
        <v>0</v>
      </c>
      <c r="M214" s="181">
        <v>0</v>
      </c>
      <c r="N214" s="181">
        <v>0</v>
      </c>
      <c r="O214" s="181">
        <v>0</v>
      </c>
      <c r="P214" s="26" t="s">
        <v>1330</v>
      </c>
      <c r="Q214" t="s">
        <v>525</v>
      </c>
    </row>
    <row r="215" spans="1:17" x14ac:dyDescent="0.3">
      <c r="A215" s="148" t="s">
        <v>626</v>
      </c>
      <c r="B215" s="148">
        <v>331240</v>
      </c>
      <c r="C215" s="148">
        <v>169</v>
      </c>
      <c r="D215" t="s">
        <v>103</v>
      </c>
      <c r="E215" s="26" t="s">
        <v>104</v>
      </c>
      <c r="F215" t="s">
        <v>1320</v>
      </c>
      <c r="G215" t="s">
        <v>9</v>
      </c>
      <c r="H215" s="181">
        <v>0.8</v>
      </c>
      <c r="I215" s="181">
        <v>0</v>
      </c>
      <c r="J215" s="181">
        <v>0.8</v>
      </c>
      <c r="K215" s="181">
        <v>0</v>
      </c>
      <c r="L215" s="181">
        <v>0</v>
      </c>
      <c r="M215" s="181">
        <v>0</v>
      </c>
      <c r="N215" s="181">
        <v>0</v>
      </c>
      <c r="O215" s="181">
        <v>0</v>
      </c>
      <c r="P215" s="26" t="s">
        <v>1329</v>
      </c>
      <c r="Q215" t="s">
        <v>490</v>
      </c>
    </row>
    <row r="216" spans="1:17" x14ac:dyDescent="0.3">
      <c r="A216" s="148" t="s">
        <v>628</v>
      </c>
      <c r="B216" s="148">
        <v>331250</v>
      </c>
      <c r="C216" s="148">
        <v>169</v>
      </c>
      <c r="D216" t="s">
        <v>103</v>
      </c>
      <c r="E216" s="26" t="s">
        <v>105</v>
      </c>
      <c r="F216" t="s">
        <v>629</v>
      </c>
      <c r="G216" t="s">
        <v>11</v>
      </c>
      <c r="H216" s="181">
        <v>1.1000000000000001</v>
      </c>
      <c r="I216" s="181">
        <v>0</v>
      </c>
      <c r="J216" s="181">
        <v>1.1000000000000001</v>
      </c>
      <c r="K216" s="181">
        <v>0</v>
      </c>
      <c r="L216" s="181">
        <v>0</v>
      </c>
      <c r="M216" s="181">
        <v>0</v>
      </c>
      <c r="N216" s="181">
        <v>0</v>
      </c>
      <c r="O216" s="181">
        <v>0</v>
      </c>
      <c r="P216" s="26" t="s">
        <v>1329</v>
      </c>
      <c r="Q216" t="s">
        <v>1383</v>
      </c>
    </row>
    <row r="217" spans="1:17" x14ac:dyDescent="0.3">
      <c r="A217" s="148" t="s">
        <v>630</v>
      </c>
      <c r="B217" s="148">
        <v>331800</v>
      </c>
      <c r="C217" s="148">
        <v>169</v>
      </c>
      <c r="D217" t="s">
        <v>103</v>
      </c>
      <c r="E217" s="26" t="s">
        <v>173</v>
      </c>
      <c r="F217" t="s">
        <v>631</v>
      </c>
      <c r="G217" t="s">
        <v>9</v>
      </c>
      <c r="H217" s="181">
        <v>13.5</v>
      </c>
      <c r="I217" s="181">
        <v>0</v>
      </c>
      <c r="J217" s="181">
        <v>12.6</v>
      </c>
      <c r="K217" s="181">
        <v>0</v>
      </c>
      <c r="L217" s="181">
        <v>0.9</v>
      </c>
      <c r="M217" s="181">
        <v>0</v>
      </c>
      <c r="N217" s="181">
        <v>0</v>
      </c>
      <c r="O217" s="181">
        <v>0</v>
      </c>
      <c r="P217" s="26" t="s">
        <v>1329</v>
      </c>
      <c r="Q217" t="s">
        <v>490</v>
      </c>
    </row>
    <row r="218" spans="1:17" x14ac:dyDescent="0.3">
      <c r="A218" s="148" t="s">
        <v>633</v>
      </c>
      <c r="B218" s="148">
        <v>331270</v>
      </c>
      <c r="C218" s="148">
        <v>169</v>
      </c>
      <c r="D218" t="s">
        <v>103</v>
      </c>
      <c r="E218" s="26" t="s">
        <v>107</v>
      </c>
      <c r="F218" t="s">
        <v>634</v>
      </c>
      <c r="G218" t="s">
        <v>5</v>
      </c>
      <c r="H218" s="181">
        <v>1</v>
      </c>
      <c r="I218" s="181">
        <v>0</v>
      </c>
      <c r="J218" s="181">
        <v>1</v>
      </c>
      <c r="K218" s="181">
        <v>0</v>
      </c>
      <c r="L218" s="181">
        <v>0</v>
      </c>
      <c r="M218" s="181">
        <v>0</v>
      </c>
      <c r="N218" s="181">
        <v>0</v>
      </c>
      <c r="O218" s="181">
        <v>0</v>
      </c>
      <c r="P218" s="26" t="s">
        <v>1329</v>
      </c>
    </row>
    <row r="219" spans="1:17" x14ac:dyDescent="0.3">
      <c r="A219" s="148" t="s">
        <v>635</v>
      </c>
      <c r="B219" s="148">
        <v>331280</v>
      </c>
      <c r="C219" s="148">
        <v>169</v>
      </c>
      <c r="D219" t="s">
        <v>103</v>
      </c>
      <c r="E219" s="26" t="s">
        <v>108</v>
      </c>
      <c r="F219" t="s">
        <v>636</v>
      </c>
      <c r="G219" t="s">
        <v>9</v>
      </c>
      <c r="H219" s="181">
        <v>2.2000000000000002</v>
      </c>
      <c r="I219" s="181">
        <v>0</v>
      </c>
      <c r="J219" s="181">
        <v>1.8</v>
      </c>
      <c r="K219" s="181">
        <v>0</v>
      </c>
      <c r="L219" s="181">
        <v>0.4</v>
      </c>
      <c r="M219" s="181">
        <v>0</v>
      </c>
      <c r="N219" s="181">
        <v>0</v>
      </c>
      <c r="O219" s="181">
        <v>0</v>
      </c>
      <c r="P219" s="26" t="s">
        <v>1329</v>
      </c>
    </row>
    <row r="220" spans="1:17" x14ac:dyDescent="0.3">
      <c r="A220" s="148" t="s">
        <v>568</v>
      </c>
      <c r="B220" s="148">
        <v>331040</v>
      </c>
      <c r="C220" s="148">
        <v>293</v>
      </c>
      <c r="D220" t="s">
        <v>67</v>
      </c>
      <c r="E220" s="26" t="s">
        <v>68</v>
      </c>
      <c r="F220" t="s">
        <v>569</v>
      </c>
      <c r="G220" t="s">
        <v>4</v>
      </c>
      <c r="H220" s="181">
        <v>0.505</v>
      </c>
      <c r="I220" s="181">
        <v>0</v>
      </c>
      <c r="J220" s="181">
        <v>0.4</v>
      </c>
      <c r="K220" s="181">
        <v>0.105</v>
      </c>
      <c r="L220" s="181">
        <v>0</v>
      </c>
      <c r="M220" s="181">
        <v>0</v>
      </c>
      <c r="N220" s="181">
        <v>0</v>
      </c>
      <c r="O220" s="181">
        <v>0</v>
      </c>
      <c r="P220" s="26" t="s">
        <v>1327</v>
      </c>
    </row>
    <row r="221" spans="1:17" x14ac:dyDescent="0.3">
      <c r="A221" s="148" t="s">
        <v>637</v>
      </c>
      <c r="B221" s="148">
        <v>331300</v>
      </c>
      <c r="C221" s="148">
        <v>169</v>
      </c>
      <c r="D221" t="s">
        <v>103</v>
      </c>
      <c r="E221" s="26" t="s">
        <v>111</v>
      </c>
      <c r="F221" t="s">
        <v>638</v>
      </c>
      <c r="G221" t="s">
        <v>5</v>
      </c>
      <c r="H221" s="181">
        <v>1.31</v>
      </c>
      <c r="I221" s="181">
        <v>0</v>
      </c>
      <c r="J221" s="181">
        <v>1.31</v>
      </c>
      <c r="K221" s="181">
        <v>0</v>
      </c>
      <c r="L221" s="181">
        <v>0</v>
      </c>
      <c r="M221" s="181">
        <v>0</v>
      </c>
      <c r="N221" s="181">
        <v>0</v>
      </c>
      <c r="O221" s="181">
        <v>0</v>
      </c>
      <c r="P221" s="26" t="s">
        <v>1329</v>
      </c>
      <c r="Q221" t="s">
        <v>490</v>
      </c>
    </row>
    <row r="222" spans="1:17" x14ac:dyDescent="0.3">
      <c r="A222" s="148" t="s">
        <v>639</v>
      </c>
      <c r="B222" s="148">
        <v>331310</v>
      </c>
      <c r="C222" s="148">
        <v>169</v>
      </c>
      <c r="D222" t="s">
        <v>103</v>
      </c>
      <c r="E222" s="26" t="s">
        <v>112</v>
      </c>
      <c r="F222" t="s">
        <v>627</v>
      </c>
      <c r="G222" t="s">
        <v>9</v>
      </c>
      <c r="H222" s="181">
        <v>3.5999999999999996</v>
      </c>
      <c r="I222" s="181">
        <v>0</v>
      </c>
      <c r="J222" s="181">
        <v>3.1999999999999997</v>
      </c>
      <c r="K222" s="181">
        <v>0</v>
      </c>
      <c r="L222" s="181">
        <v>0.4</v>
      </c>
      <c r="M222" s="181">
        <v>0</v>
      </c>
      <c r="N222" s="181">
        <v>0</v>
      </c>
      <c r="O222" s="181">
        <v>0</v>
      </c>
      <c r="P222" s="26" t="s">
        <v>1329</v>
      </c>
      <c r="Q222" t="s">
        <v>490</v>
      </c>
    </row>
    <row r="223" spans="1:17" x14ac:dyDescent="0.3">
      <c r="A223" s="148" t="s">
        <v>640</v>
      </c>
      <c r="B223" s="148">
        <v>331320</v>
      </c>
      <c r="C223" s="148">
        <v>169</v>
      </c>
      <c r="D223" t="s">
        <v>103</v>
      </c>
      <c r="E223" s="26" t="s">
        <v>113</v>
      </c>
      <c r="F223" t="s">
        <v>641</v>
      </c>
      <c r="G223" t="s">
        <v>5</v>
      </c>
      <c r="H223" s="181">
        <v>2.25</v>
      </c>
      <c r="I223" s="181">
        <v>0</v>
      </c>
      <c r="J223" s="181">
        <v>1.9500000000000002</v>
      </c>
      <c r="K223" s="181">
        <v>0</v>
      </c>
      <c r="L223" s="181">
        <v>0.3</v>
      </c>
      <c r="M223" s="181">
        <v>0</v>
      </c>
      <c r="N223" s="181">
        <v>0</v>
      </c>
      <c r="O223" s="181">
        <v>0</v>
      </c>
      <c r="P223" s="26" t="s">
        <v>1329</v>
      </c>
      <c r="Q223" t="s">
        <v>838</v>
      </c>
    </row>
    <row r="224" spans="1:17" x14ac:dyDescent="0.3">
      <c r="A224" s="148" t="s">
        <v>642</v>
      </c>
      <c r="B224" s="148">
        <v>331360</v>
      </c>
      <c r="C224" s="148">
        <v>169</v>
      </c>
      <c r="D224" t="s">
        <v>103</v>
      </c>
      <c r="E224" s="26" t="s">
        <v>117</v>
      </c>
      <c r="F224" t="s">
        <v>643</v>
      </c>
      <c r="G224" t="s">
        <v>9</v>
      </c>
      <c r="H224" s="181">
        <v>2.5</v>
      </c>
      <c r="I224" s="181">
        <v>0</v>
      </c>
      <c r="J224" s="181">
        <v>2.2000000000000002</v>
      </c>
      <c r="K224" s="181">
        <v>0</v>
      </c>
      <c r="L224" s="181">
        <v>0.3</v>
      </c>
      <c r="M224" s="181">
        <v>0</v>
      </c>
      <c r="N224" s="181">
        <v>0</v>
      </c>
      <c r="O224" s="181">
        <v>0</v>
      </c>
      <c r="P224" s="26" t="s">
        <v>1329</v>
      </c>
      <c r="Q224" t="s">
        <v>490</v>
      </c>
    </row>
    <row r="225" spans="1:17" x14ac:dyDescent="0.3">
      <c r="A225" s="148" t="s">
        <v>644</v>
      </c>
      <c r="B225" s="148">
        <v>331390</v>
      </c>
      <c r="C225" s="148">
        <v>169</v>
      </c>
      <c r="D225" t="s">
        <v>103</v>
      </c>
      <c r="E225" s="26" t="s">
        <v>120</v>
      </c>
      <c r="F225" t="s">
        <v>645</v>
      </c>
      <c r="G225" t="s">
        <v>9</v>
      </c>
      <c r="H225" s="181">
        <v>3.306</v>
      </c>
      <c r="I225" s="181">
        <v>0</v>
      </c>
      <c r="J225" s="181">
        <v>3.0060000000000002</v>
      </c>
      <c r="K225" s="181">
        <v>0</v>
      </c>
      <c r="L225" s="181">
        <v>0.3</v>
      </c>
      <c r="M225" s="181">
        <v>0</v>
      </c>
      <c r="N225" s="181">
        <v>0</v>
      </c>
      <c r="O225" s="181">
        <v>0</v>
      </c>
      <c r="P225" s="26" t="s">
        <v>1329</v>
      </c>
      <c r="Q225" t="s">
        <v>490</v>
      </c>
    </row>
    <row r="226" spans="1:17" x14ac:dyDescent="0.3">
      <c r="A226" s="148" t="s">
        <v>646</v>
      </c>
      <c r="B226" s="148">
        <v>331400</v>
      </c>
      <c r="C226" s="148">
        <v>169</v>
      </c>
      <c r="D226" t="s">
        <v>103</v>
      </c>
      <c r="E226" s="26" t="s">
        <v>121</v>
      </c>
      <c r="F226" t="s">
        <v>647</v>
      </c>
      <c r="G226" t="s">
        <v>11</v>
      </c>
      <c r="H226" s="181">
        <v>1.2</v>
      </c>
      <c r="I226" s="181">
        <v>0</v>
      </c>
      <c r="J226" s="181">
        <v>1.2</v>
      </c>
      <c r="K226" s="181">
        <v>0</v>
      </c>
      <c r="L226" s="181">
        <v>0</v>
      </c>
      <c r="M226" s="181">
        <v>0</v>
      </c>
      <c r="N226" s="181">
        <v>0</v>
      </c>
      <c r="O226" s="181">
        <v>0</v>
      </c>
      <c r="P226" s="26" t="s">
        <v>1329</v>
      </c>
      <c r="Q226" t="s">
        <v>1382</v>
      </c>
    </row>
    <row r="227" spans="1:17" x14ac:dyDescent="0.3">
      <c r="A227" s="148" t="s">
        <v>648</v>
      </c>
      <c r="B227" s="148">
        <v>331410</v>
      </c>
      <c r="C227" s="148">
        <v>169</v>
      </c>
      <c r="D227" t="s">
        <v>103</v>
      </c>
      <c r="E227" s="26" t="s">
        <v>122</v>
      </c>
      <c r="F227" t="s">
        <v>649</v>
      </c>
      <c r="G227" t="s">
        <v>11</v>
      </c>
      <c r="H227" s="181">
        <v>1.1000000000000001</v>
      </c>
      <c r="I227" s="181">
        <v>0</v>
      </c>
      <c r="J227" s="181">
        <v>1.1000000000000001</v>
      </c>
      <c r="K227" s="181">
        <v>0</v>
      </c>
      <c r="L227" s="181">
        <v>0</v>
      </c>
      <c r="M227" s="181">
        <v>0</v>
      </c>
      <c r="N227" s="181">
        <v>0</v>
      </c>
      <c r="O227" s="181">
        <v>0</v>
      </c>
      <c r="P227" s="26" t="s">
        <v>1329</v>
      </c>
      <c r="Q227" t="s">
        <v>1381</v>
      </c>
    </row>
    <row r="228" spans="1:17" x14ac:dyDescent="0.3">
      <c r="A228" s="148" t="s">
        <v>650</v>
      </c>
      <c r="B228" s="148">
        <v>332120</v>
      </c>
      <c r="C228" s="148">
        <v>169</v>
      </c>
      <c r="D228" t="s">
        <v>103</v>
      </c>
      <c r="E228" s="26" t="s">
        <v>123</v>
      </c>
      <c r="F228" t="s">
        <v>651</v>
      </c>
      <c r="G228" t="s">
        <v>9</v>
      </c>
      <c r="H228" s="181">
        <v>1.3900000000000001</v>
      </c>
      <c r="I228" s="181">
        <v>0</v>
      </c>
      <c r="J228" s="181">
        <v>1.3900000000000001</v>
      </c>
      <c r="K228" s="181">
        <v>0</v>
      </c>
      <c r="L228" s="181">
        <v>0</v>
      </c>
      <c r="M228" s="181">
        <v>0</v>
      </c>
      <c r="N228" s="181">
        <v>0</v>
      </c>
      <c r="O228" s="181">
        <v>0</v>
      </c>
      <c r="P228" s="26" t="s">
        <v>1330</v>
      </c>
      <c r="Q228" t="s">
        <v>490</v>
      </c>
    </row>
    <row r="229" spans="1:17" x14ac:dyDescent="0.3">
      <c r="A229" s="148" t="s">
        <v>652</v>
      </c>
      <c r="B229" s="148">
        <v>331420</v>
      </c>
      <c r="C229" s="148">
        <v>169</v>
      </c>
      <c r="D229" t="s">
        <v>103</v>
      </c>
      <c r="E229" s="26" t="s">
        <v>124</v>
      </c>
      <c r="F229" t="s">
        <v>653</v>
      </c>
      <c r="G229" t="s">
        <v>5</v>
      </c>
      <c r="H229" s="181">
        <v>1.0489999999999999</v>
      </c>
      <c r="I229" s="181">
        <v>0</v>
      </c>
      <c r="J229" s="181">
        <v>1.0489999999999999</v>
      </c>
      <c r="K229" s="181">
        <v>0</v>
      </c>
      <c r="L229" s="181">
        <v>0</v>
      </c>
      <c r="M229" s="181">
        <v>0</v>
      </c>
      <c r="N229" s="181">
        <v>0</v>
      </c>
      <c r="O229" s="181">
        <v>0</v>
      </c>
      <c r="P229" s="26" t="s">
        <v>1330</v>
      </c>
      <c r="Q229" t="s">
        <v>1380</v>
      </c>
    </row>
    <row r="230" spans="1:17" x14ac:dyDescent="0.3">
      <c r="A230" s="148" t="s">
        <v>654</v>
      </c>
      <c r="B230" s="148">
        <v>331440</v>
      </c>
      <c r="C230" s="148">
        <v>169</v>
      </c>
      <c r="D230" t="s">
        <v>103</v>
      </c>
      <c r="E230" s="26" t="s">
        <v>125</v>
      </c>
      <c r="F230" t="s">
        <v>655</v>
      </c>
      <c r="G230" t="s">
        <v>9</v>
      </c>
      <c r="H230" s="181">
        <v>1.1499999999999999</v>
      </c>
      <c r="I230" s="181">
        <v>0</v>
      </c>
      <c r="J230" s="181">
        <v>1.1499999999999999</v>
      </c>
      <c r="K230" s="181">
        <v>0</v>
      </c>
      <c r="L230" s="181">
        <v>0</v>
      </c>
      <c r="M230" s="181">
        <v>0</v>
      </c>
      <c r="N230" s="181">
        <v>0</v>
      </c>
      <c r="O230" s="181">
        <v>0</v>
      </c>
      <c r="P230" s="26" t="s">
        <v>1330</v>
      </c>
      <c r="Q230" t="s">
        <v>490</v>
      </c>
    </row>
    <row r="231" spans="1:17" x14ac:dyDescent="0.3">
      <c r="A231" s="148" t="s">
        <v>578</v>
      </c>
      <c r="C231" s="148">
        <v>1</v>
      </c>
      <c r="D231" t="s">
        <v>69</v>
      </c>
      <c r="E231" s="26" t="s">
        <v>70</v>
      </c>
      <c r="F231" t="s">
        <v>572</v>
      </c>
      <c r="G231" t="s">
        <v>13</v>
      </c>
      <c r="H231" s="181">
        <v>4</v>
      </c>
      <c r="I231" s="181">
        <v>0</v>
      </c>
      <c r="J231" s="181">
        <v>0</v>
      </c>
      <c r="K231" s="181">
        <v>4</v>
      </c>
      <c r="L231" s="181">
        <v>0</v>
      </c>
      <c r="M231" s="181">
        <v>0</v>
      </c>
      <c r="N231" s="181">
        <v>0</v>
      </c>
      <c r="O231" s="181">
        <v>0</v>
      </c>
      <c r="P231" s="26" t="s">
        <v>1329</v>
      </c>
      <c r="Q231" t="s">
        <v>490</v>
      </c>
    </row>
    <row r="232" spans="1:17" x14ac:dyDescent="0.3">
      <c r="A232" s="148" t="s">
        <v>656</v>
      </c>
      <c r="B232" s="148">
        <v>331470</v>
      </c>
      <c r="C232" s="148">
        <v>169</v>
      </c>
      <c r="D232" t="s">
        <v>103</v>
      </c>
      <c r="E232" s="26" t="s">
        <v>128</v>
      </c>
      <c r="F232" t="s">
        <v>669</v>
      </c>
      <c r="G232" t="s">
        <v>9</v>
      </c>
      <c r="H232" s="181">
        <v>2.2999999999999998</v>
      </c>
      <c r="I232" s="181">
        <v>0</v>
      </c>
      <c r="J232" s="181">
        <v>2.2999999999999998</v>
      </c>
      <c r="K232" s="181">
        <v>0</v>
      </c>
      <c r="L232" s="181">
        <v>0</v>
      </c>
      <c r="M232" s="181">
        <v>0</v>
      </c>
      <c r="N232" s="181">
        <v>0</v>
      </c>
      <c r="O232" s="181">
        <v>0</v>
      </c>
      <c r="P232" s="26" t="s">
        <v>1329</v>
      </c>
      <c r="Q232" t="s">
        <v>490</v>
      </c>
    </row>
    <row r="233" spans="1:17" x14ac:dyDescent="0.3">
      <c r="A233" s="148" t="s">
        <v>658</v>
      </c>
      <c r="B233" s="148">
        <v>331480</v>
      </c>
      <c r="C233" s="148">
        <v>169</v>
      </c>
      <c r="D233" t="s">
        <v>103</v>
      </c>
      <c r="E233" s="26" t="s">
        <v>129</v>
      </c>
      <c r="F233" t="s">
        <v>659</v>
      </c>
      <c r="G233" t="s">
        <v>6</v>
      </c>
      <c r="H233" s="181">
        <v>1.2310000000000001</v>
      </c>
      <c r="I233" s="181">
        <v>0</v>
      </c>
      <c r="J233" s="181">
        <v>1.2310000000000001</v>
      </c>
      <c r="K233" s="181">
        <v>0</v>
      </c>
      <c r="L233" s="181">
        <v>0</v>
      </c>
      <c r="M233" s="181">
        <v>0</v>
      </c>
      <c r="N233" s="181">
        <v>0</v>
      </c>
      <c r="O233" s="181">
        <v>0</v>
      </c>
      <c r="P233" s="26" t="s">
        <v>1329</v>
      </c>
      <c r="Q233" t="s">
        <v>1388</v>
      </c>
    </row>
    <row r="234" spans="1:17" x14ac:dyDescent="0.3">
      <c r="A234" s="148" t="s">
        <v>660</v>
      </c>
      <c r="B234" s="148">
        <v>331500</v>
      </c>
      <c r="C234" s="148">
        <v>169</v>
      </c>
      <c r="D234" t="s">
        <v>103</v>
      </c>
      <c r="E234" s="26" t="s">
        <v>131</v>
      </c>
      <c r="F234" t="s">
        <v>661</v>
      </c>
      <c r="G234" t="s">
        <v>11</v>
      </c>
      <c r="H234" s="181">
        <v>1.252</v>
      </c>
      <c r="I234" s="181">
        <v>0</v>
      </c>
      <c r="J234" s="181">
        <v>1.252</v>
      </c>
      <c r="K234" s="181">
        <v>0</v>
      </c>
      <c r="L234" s="181">
        <v>0</v>
      </c>
      <c r="M234" s="181">
        <v>0</v>
      </c>
      <c r="N234" s="181">
        <v>0</v>
      </c>
      <c r="O234" s="181">
        <v>0</v>
      </c>
      <c r="P234" s="26" t="s">
        <v>1329</v>
      </c>
      <c r="Q234" t="s">
        <v>490</v>
      </c>
    </row>
    <row r="235" spans="1:17" x14ac:dyDescent="0.3">
      <c r="A235" s="148" t="s">
        <v>662</v>
      </c>
      <c r="B235" s="148">
        <v>331510</v>
      </c>
      <c r="C235" s="148">
        <v>169</v>
      </c>
      <c r="D235" t="s">
        <v>103</v>
      </c>
      <c r="E235" s="26" t="s">
        <v>132</v>
      </c>
      <c r="F235" t="s">
        <v>663</v>
      </c>
      <c r="G235" t="s">
        <v>11</v>
      </c>
      <c r="H235" s="181">
        <v>1.6489999999999998</v>
      </c>
      <c r="I235" s="181">
        <v>0</v>
      </c>
      <c r="J235" s="181">
        <v>1.6259999999999999</v>
      </c>
      <c r="K235" s="181">
        <v>0</v>
      </c>
      <c r="L235" s="181">
        <v>0</v>
      </c>
      <c r="M235" s="181">
        <v>2.3E-2</v>
      </c>
      <c r="N235" s="181">
        <v>0</v>
      </c>
      <c r="O235" s="181">
        <v>0</v>
      </c>
      <c r="P235" s="26" t="s">
        <v>1329</v>
      </c>
      <c r="Q235" t="s">
        <v>490</v>
      </c>
    </row>
    <row r="236" spans="1:17" x14ac:dyDescent="0.3">
      <c r="A236" s="148" t="s">
        <v>1321</v>
      </c>
      <c r="B236" s="148">
        <v>331530</v>
      </c>
      <c r="C236" s="148">
        <v>169</v>
      </c>
      <c r="D236" t="s">
        <v>103</v>
      </c>
      <c r="E236" s="26" t="s">
        <v>134</v>
      </c>
      <c r="F236" t="s">
        <v>1384</v>
      </c>
      <c r="G236" t="s">
        <v>9</v>
      </c>
      <c r="H236" s="181">
        <v>0.5</v>
      </c>
      <c r="I236" s="181">
        <v>0</v>
      </c>
      <c r="J236" s="181">
        <v>0.5</v>
      </c>
      <c r="K236" s="181">
        <v>0</v>
      </c>
      <c r="L236" s="181">
        <v>0</v>
      </c>
      <c r="M236" s="181">
        <v>0</v>
      </c>
      <c r="N236" s="181">
        <v>0</v>
      </c>
      <c r="O236" s="181">
        <v>0</v>
      </c>
      <c r="P236" s="26" t="s">
        <v>1329</v>
      </c>
      <c r="Q236" t="s">
        <v>525</v>
      </c>
    </row>
    <row r="237" spans="1:17" x14ac:dyDescent="0.3">
      <c r="A237" s="148" t="s">
        <v>664</v>
      </c>
      <c r="B237" s="148">
        <v>331550</v>
      </c>
      <c r="C237" s="148">
        <v>169</v>
      </c>
      <c r="D237" t="s">
        <v>103</v>
      </c>
      <c r="E237" s="26" t="s">
        <v>136</v>
      </c>
      <c r="F237" t="s">
        <v>665</v>
      </c>
      <c r="G237" t="s">
        <v>9</v>
      </c>
      <c r="H237" s="181">
        <v>1.5009999999999999</v>
      </c>
      <c r="I237" s="181">
        <v>0</v>
      </c>
      <c r="J237" s="181">
        <v>1.5009999999999999</v>
      </c>
      <c r="K237" s="181">
        <v>0</v>
      </c>
      <c r="L237" s="181">
        <v>0</v>
      </c>
      <c r="M237" s="181">
        <v>0</v>
      </c>
      <c r="N237" s="181">
        <v>0</v>
      </c>
      <c r="O237" s="181">
        <v>0</v>
      </c>
      <c r="P237" s="26" t="s">
        <v>1329</v>
      </c>
      <c r="Q237" t="s">
        <v>490</v>
      </c>
    </row>
    <row r="238" spans="1:17" x14ac:dyDescent="0.3">
      <c r="A238" s="148" t="s">
        <v>666</v>
      </c>
      <c r="B238" s="148">
        <v>331570</v>
      </c>
      <c r="C238" s="148">
        <v>169</v>
      </c>
      <c r="D238" t="s">
        <v>103</v>
      </c>
      <c r="E238" s="26" t="s">
        <v>137</v>
      </c>
      <c r="F238" t="s">
        <v>667</v>
      </c>
      <c r="G238" t="s">
        <v>9</v>
      </c>
      <c r="H238" s="181">
        <v>1.58</v>
      </c>
      <c r="I238" s="181">
        <v>0</v>
      </c>
      <c r="J238" s="181">
        <v>1.28</v>
      </c>
      <c r="K238" s="181">
        <v>0</v>
      </c>
      <c r="L238" s="181">
        <v>0.3</v>
      </c>
      <c r="M238" s="181">
        <v>0</v>
      </c>
      <c r="N238" s="181">
        <v>0</v>
      </c>
      <c r="O238" s="181">
        <v>0</v>
      </c>
      <c r="P238" s="26" t="s">
        <v>1329</v>
      </c>
      <c r="Q238" t="s">
        <v>490</v>
      </c>
    </row>
    <row r="239" spans="1:17" x14ac:dyDescent="0.3">
      <c r="A239" s="148" t="s">
        <v>668</v>
      </c>
      <c r="B239" s="148">
        <v>331660</v>
      </c>
      <c r="C239" s="148">
        <v>169</v>
      </c>
      <c r="D239" t="s">
        <v>103</v>
      </c>
      <c r="E239" s="26" t="s">
        <v>139</v>
      </c>
      <c r="F239" t="s">
        <v>669</v>
      </c>
      <c r="G239" t="s">
        <v>9</v>
      </c>
      <c r="H239" s="181">
        <v>3.18</v>
      </c>
      <c r="I239" s="181">
        <v>0</v>
      </c>
      <c r="J239" s="181">
        <v>2.2800000000000002</v>
      </c>
      <c r="K239" s="181">
        <v>0</v>
      </c>
      <c r="L239" s="181">
        <v>0.9</v>
      </c>
      <c r="M239" s="181">
        <v>0</v>
      </c>
      <c r="N239" s="181">
        <v>0</v>
      </c>
      <c r="O239" s="181">
        <v>0</v>
      </c>
      <c r="P239" s="26" t="s">
        <v>1329</v>
      </c>
      <c r="Q239" t="s">
        <v>490</v>
      </c>
    </row>
    <row r="240" spans="1:17" x14ac:dyDescent="0.3">
      <c r="A240" s="148" t="s">
        <v>671</v>
      </c>
      <c r="B240" s="148">
        <v>331590</v>
      </c>
      <c r="C240" s="148">
        <v>169</v>
      </c>
      <c r="D240" t="s">
        <v>103</v>
      </c>
      <c r="E240" s="26" t="s">
        <v>141</v>
      </c>
      <c r="F240" t="s">
        <v>672</v>
      </c>
      <c r="G240" t="s">
        <v>5</v>
      </c>
      <c r="H240" s="181">
        <v>1.7</v>
      </c>
      <c r="I240" s="181">
        <v>0</v>
      </c>
      <c r="J240" s="181">
        <v>1.5</v>
      </c>
      <c r="K240" s="181">
        <v>0</v>
      </c>
      <c r="L240" s="181">
        <v>0.2</v>
      </c>
      <c r="M240" s="181">
        <v>0</v>
      </c>
      <c r="N240" s="181">
        <v>0</v>
      </c>
      <c r="O240" s="181">
        <v>0</v>
      </c>
      <c r="P240" s="26" t="s">
        <v>1329</v>
      </c>
      <c r="Q240" t="s">
        <v>490</v>
      </c>
    </row>
    <row r="241" spans="1:17" x14ac:dyDescent="0.3">
      <c r="A241" s="148" t="s">
        <v>673</v>
      </c>
      <c r="B241" s="148">
        <v>331600</v>
      </c>
      <c r="C241" s="148">
        <v>169</v>
      </c>
      <c r="D241" t="s">
        <v>103</v>
      </c>
      <c r="E241" s="26" t="s">
        <v>142</v>
      </c>
      <c r="F241" t="s">
        <v>674</v>
      </c>
      <c r="G241" t="s">
        <v>9</v>
      </c>
      <c r="H241" s="181">
        <v>1.08</v>
      </c>
      <c r="I241" s="181">
        <v>0</v>
      </c>
      <c r="J241" s="181">
        <v>1.08</v>
      </c>
      <c r="K241" s="181">
        <v>0</v>
      </c>
      <c r="L241" s="181">
        <v>0</v>
      </c>
      <c r="M241" s="181">
        <v>0</v>
      </c>
      <c r="N241" s="181">
        <v>0</v>
      </c>
      <c r="O241" s="181">
        <v>0</v>
      </c>
      <c r="P241" s="26" t="s">
        <v>1330</v>
      </c>
      <c r="Q241" t="s">
        <v>1381</v>
      </c>
    </row>
    <row r="242" spans="1:17" x14ac:dyDescent="0.3">
      <c r="A242" s="148" t="s">
        <v>579</v>
      </c>
      <c r="C242" s="148">
        <v>1</v>
      </c>
      <c r="D242" t="s">
        <v>69</v>
      </c>
      <c r="E242" s="26" t="s">
        <v>72</v>
      </c>
      <c r="F242" t="s">
        <v>572</v>
      </c>
      <c r="G242" t="s">
        <v>13</v>
      </c>
      <c r="H242" s="181">
        <v>36.199999999999996</v>
      </c>
      <c r="I242" s="181">
        <v>33.699999999999996</v>
      </c>
      <c r="J242" s="181">
        <v>2.5</v>
      </c>
      <c r="K242" s="181">
        <v>0</v>
      </c>
      <c r="L242" s="181">
        <v>0</v>
      </c>
      <c r="M242" s="181">
        <v>0</v>
      </c>
      <c r="N242" s="181">
        <v>0</v>
      </c>
      <c r="O242" s="181">
        <v>0</v>
      </c>
      <c r="P242" s="26" t="s">
        <v>1329</v>
      </c>
    </row>
    <row r="243" spans="1:17" x14ac:dyDescent="0.3">
      <c r="A243" s="148" t="s">
        <v>675</v>
      </c>
      <c r="B243" s="148">
        <v>331610</v>
      </c>
      <c r="C243" s="148">
        <v>169</v>
      </c>
      <c r="D243" t="s">
        <v>103</v>
      </c>
      <c r="E243" s="26" t="s">
        <v>143</v>
      </c>
      <c r="F243" t="s">
        <v>676</v>
      </c>
      <c r="G243" t="s">
        <v>11</v>
      </c>
      <c r="H243" s="181">
        <v>2.5099999999999998</v>
      </c>
      <c r="I243" s="181">
        <v>0</v>
      </c>
      <c r="J243" s="181">
        <v>2.25</v>
      </c>
      <c r="K243" s="181">
        <v>0</v>
      </c>
      <c r="L243" s="181">
        <v>0.26</v>
      </c>
      <c r="M243" s="181">
        <v>0</v>
      </c>
      <c r="N243" s="181">
        <v>0</v>
      </c>
      <c r="O243" s="181">
        <v>0</v>
      </c>
      <c r="P243" s="26" t="s">
        <v>1329</v>
      </c>
      <c r="Q243" t="s">
        <v>490</v>
      </c>
    </row>
    <row r="244" spans="1:17" x14ac:dyDescent="0.3">
      <c r="A244" s="148" t="s">
        <v>677</v>
      </c>
      <c r="B244" s="148">
        <v>331640</v>
      </c>
      <c r="C244" s="148">
        <v>169</v>
      </c>
      <c r="D244" t="s">
        <v>103</v>
      </c>
      <c r="E244" s="26" t="s">
        <v>146</v>
      </c>
      <c r="F244" t="s">
        <v>678</v>
      </c>
      <c r="G244" t="s">
        <v>5</v>
      </c>
      <c r="H244" s="181">
        <v>1.4359999999999999</v>
      </c>
      <c r="I244" s="181">
        <v>0</v>
      </c>
      <c r="J244" s="181">
        <v>1.4359999999999999</v>
      </c>
      <c r="K244" s="181">
        <v>0</v>
      </c>
      <c r="L244" s="181">
        <v>0</v>
      </c>
      <c r="M244" s="181">
        <v>0</v>
      </c>
      <c r="N244" s="181">
        <v>0</v>
      </c>
      <c r="O244" s="181">
        <v>0</v>
      </c>
      <c r="P244" s="26" t="s">
        <v>1329</v>
      </c>
      <c r="Q244" t="s">
        <v>490</v>
      </c>
    </row>
    <row r="245" spans="1:17" x14ac:dyDescent="0.3">
      <c r="A245" s="148" t="s">
        <v>679</v>
      </c>
      <c r="B245" s="148">
        <v>331650</v>
      </c>
      <c r="C245" s="148">
        <v>169</v>
      </c>
      <c r="D245" t="s">
        <v>103</v>
      </c>
      <c r="E245" s="26" t="s">
        <v>147</v>
      </c>
      <c r="F245" t="s">
        <v>680</v>
      </c>
      <c r="G245" t="s">
        <v>11</v>
      </c>
      <c r="H245" s="181">
        <v>1.9589999999999999</v>
      </c>
      <c r="I245" s="181">
        <v>0</v>
      </c>
      <c r="J245" s="181">
        <v>1.5</v>
      </c>
      <c r="K245" s="181">
        <v>0</v>
      </c>
      <c r="L245" s="181">
        <v>0</v>
      </c>
      <c r="M245" s="181">
        <v>0.224</v>
      </c>
      <c r="N245" s="181">
        <v>0.23499999999999999</v>
      </c>
      <c r="O245" s="181">
        <v>0</v>
      </c>
      <c r="P245" s="26" t="s">
        <v>2166</v>
      </c>
      <c r="Q245" t="s">
        <v>490</v>
      </c>
    </row>
    <row r="246" spans="1:17" x14ac:dyDescent="0.3">
      <c r="A246" s="148" t="s">
        <v>1322</v>
      </c>
      <c r="B246" s="148">
        <v>331670</v>
      </c>
      <c r="C246" s="148">
        <v>169</v>
      </c>
      <c r="D246" t="s">
        <v>103</v>
      </c>
      <c r="E246" s="26" t="s">
        <v>140</v>
      </c>
      <c r="F246" t="s">
        <v>683</v>
      </c>
      <c r="G246" t="s">
        <v>5</v>
      </c>
      <c r="H246" s="181">
        <v>0.7</v>
      </c>
      <c r="I246" s="181">
        <v>0</v>
      </c>
      <c r="J246" s="181">
        <v>0.7</v>
      </c>
      <c r="K246" s="181">
        <v>0</v>
      </c>
      <c r="L246" s="181">
        <v>0</v>
      </c>
      <c r="M246" s="181">
        <v>0</v>
      </c>
      <c r="N246" s="181">
        <v>0</v>
      </c>
      <c r="O246" s="181">
        <v>0</v>
      </c>
      <c r="P246" s="26" t="s">
        <v>1329</v>
      </c>
      <c r="Q246" t="s">
        <v>490</v>
      </c>
    </row>
    <row r="247" spans="1:17" x14ac:dyDescent="0.3">
      <c r="A247" s="148" t="s">
        <v>682</v>
      </c>
      <c r="B247" s="148">
        <v>331680</v>
      </c>
      <c r="C247" s="148">
        <v>169</v>
      </c>
      <c r="D247" t="s">
        <v>103</v>
      </c>
      <c r="E247" s="26" t="s">
        <v>148</v>
      </c>
      <c r="F247" t="s">
        <v>683</v>
      </c>
      <c r="G247" t="s">
        <v>5</v>
      </c>
      <c r="H247" s="181">
        <v>2.1120000000000001</v>
      </c>
      <c r="I247" s="181">
        <v>0</v>
      </c>
      <c r="J247" s="181">
        <v>2.1120000000000001</v>
      </c>
      <c r="K247" s="181">
        <v>0</v>
      </c>
      <c r="L247" s="181">
        <v>0</v>
      </c>
      <c r="M247" s="181">
        <v>0</v>
      </c>
      <c r="N247" s="181">
        <v>0</v>
      </c>
      <c r="O247" s="181">
        <v>0</v>
      </c>
      <c r="P247" s="26" t="s">
        <v>1329</v>
      </c>
      <c r="Q247" t="s">
        <v>490</v>
      </c>
    </row>
    <row r="248" spans="1:17" x14ac:dyDescent="0.3">
      <c r="A248" s="148" t="s">
        <v>684</v>
      </c>
      <c r="B248" s="148">
        <v>331690</v>
      </c>
      <c r="C248" s="148">
        <v>169</v>
      </c>
      <c r="D248" t="s">
        <v>103</v>
      </c>
      <c r="E248" s="26" t="s">
        <v>150</v>
      </c>
      <c r="F248" t="s">
        <v>685</v>
      </c>
      <c r="G248" t="s">
        <v>6</v>
      </c>
      <c r="H248" s="181">
        <v>2.6339999999999999</v>
      </c>
      <c r="I248" s="181">
        <v>0</v>
      </c>
      <c r="J248" s="181">
        <v>2.6339999999999999</v>
      </c>
      <c r="K248" s="181">
        <v>0</v>
      </c>
      <c r="L248" s="181">
        <v>0</v>
      </c>
      <c r="M248" s="181">
        <v>0</v>
      </c>
      <c r="N248" s="181">
        <v>0</v>
      </c>
      <c r="O248" s="181">
        <v>0</v>
      </c>
      <c r="P248" s="26" t="s">
        <v>1329</v>
      </c>
      <c r="Q248" t="s">
        <v>490</v>
      </c>
    </row>
    <row r="249" spans="1:17" x14ac:dyDescent="0.3">
      <c r="A249" s="148" t="s">
        <v>686</v>
      </c>
      <c r="B249" s="148">
        <v>331700</v>
      </c>
      <c r="C249" s="148">
        <v>169</v>
      </c>
      <c r="D249" t="s">
        <v>103</v>
      </c>
      <c r="E249" s="26" t="s">
        <v>151</v>
      </c>
      <c r="F249" t="s">
        <v>687</v>
      </c>
      <c r="G249" t="s">
        <v>9</v>
      </c>
      <c r="H249" s="181">
        <v>2.1060000000000003</v>
      </c>
      <c r="I249" s="181">
        <v>0</v>
      </c>
      <c r="J249" s="181">
        <v>2.0060000000000002</v>
      </c>
      <c r="K249" s="181">
        <v>0</v>
      </c>
      <c r="L249" s="181">
        <v>0.1</v>
      </c>
      <c r="M249" s="181">
        <v>0</v>
      </c>
      <c r="N249" s="181">
        <v>0</v>
      </c>
      <c r="O249" s="181">
        <v>0</v>
      </c>
      <c r="P249" s="26" t="s">
        <v>1329</v>
      </c>
      <c r="Q249" t="s">
        <v>490</v>
      </c>
    </row>
    <row r="250" spans="1:17" x14ac:dyDescent="0.3">
      <c r="A250" s="148" t="s">
        <v>688</v>
      </c>
      <c r="B250" s="148">
        <v>331720</v>
      </c>
      <c r="C250" s="148">
        <v>169</v>
      </c>
      <c r="D250" t="s">
        <v>103</v>
      </c>
      <c r="E250" s="26" t="s">
        <v>1387</v>
      </c>
      <c r="F250" t="s">
        <v>689</v>
      </c>
      <c r="G250" t="s">
        <v>9</v>
      </c>
      <c r="H250" s="181">
        <v>1.1000000000000001</v>
      </c>
      <c r="I250" s="181">
        <v>0</v>
      </c>
      <c r="J250" s="181">
        <v>1.1000000000000001</v>
      </c>
      <c r="K250" s="181">
        <v>0</v>
      </c>
      <c r="L250" s="181">
        <v>0</v>
      </c>
      <c r="M250" s="181">
        <v>0</v>
      </c>
      <c r="N250" s="181">
        <v>0</v>
      </c>
      <c r="O250" s="181">
        <v>0</v>
      </c>
      <c r="P250" s="26" t="s">
        <v>1329</v>
      </c>
      <c r="Q250" t="s">
        <v>1382</v>
      </c>
    </row>
    <row r="251" spans="1:17" x14ac:dyDescent="0.3">
      <c r="A251" s="148" t="s">
        <v>690</v>
      </c>
      <c r="B251" s="148">
        <v>332900</v>
      </c>
      <c r="C251" s="148">
        <v>169</v>
      </c>
      <c r="D251" t="s">
        <v>103</v>
      </c>
      <c r="E251" s="26" t="s">
        <v>384</v>
      </c>
      <c r="F251" t="s">
        <v>691</v>
      </c>
      <c r="G251" t="s">
        <v>13</v>
      </c>
      <c r="H251" s="181">
        <v>4.17</v>
      </c>
      <c r="I251" s="181">
        <v>0</v>
      </c>
      <c r="J251" s="181">
        <v>4.17</v>
      </c>
      <c r="K251" s="181">
        <v>0</v>
      </c>
      <c r="L251" s="181">
        <v>0</v>
      </c>
      <c r="M251" s="181">
        <v>0</v>
      </c>
      <c r="N251" s="181">
        <v>0</v>
      </c>
      <c r="O251" s="181">
        <v>0</v>
      </c>
      <c r="P251" s="26" t="s">
        <v>1329</v>
      </c>
      <c r="Q251" t="s">
        <v>490</v>
      </c>
    </row>
    <row r="252" spans="1:17" x14ac:dyDescent="0.3">
      <c r="A252" s="148" t="s">
        <v>692</v>
      </c>
      <c r="B252" s="148">
        <v>331260</v>
      </c>
      <c r="C252" s="148">
        <v>169</v>
      </c>
      <c r="D252" t="s">
        <v>103</v>
      </c>
      <c r="E252" s="26" t="s">
        <v>106</v>
      </c>
      <c r="F252" t="s">
        <v>693</v>
      </c>
      <c r="G252" t="s">
        <v>14</v>
      </c>
      <c r="H252" s="181">
        <v>0.43999999999999995</v>
      </c>
      <c r="I252" s="181">
        <v>0</v>
      </c>
      <c r="J252" s="181">
        <v>0.43999999999999995</v>
      </c>
      <c r="K252" s="181">
        <v>0</v>
      </c>
      <c r="L252" s="181">
        <v>0</v>
      </c>
      <c r="M252" s="181">
        <v>0</v>
      </c>
      <c r="N252" s="181">
        <v>0</v>
      </c>
      <c r="O252" s="181">
        <v>0</v>
      </c>
      <c r="P252" s="26" t="s">
        <v>1330</v>
      </c>
      <c r="Q252" t="s">
        <v>532</v>
      </c>
    </row>
    <row r="253" spans="1:17" x14ac:dyDescent="0.3">
      <c r="A253" s="148" t="s">
        <v>580</v>
      </c>
      <c r="C253" s="148">
        <v>1</v>
      </c>
      <c r="D253" t="s">
        <v>69</v>
      </c>
      <c r="E253" s="26" t="s">
        <v>73</v>
      </c>
      <c r="F253" t="s">
        <v>572</v>
      </c>
      <c r="G253" t="s">
        <v>13</v>
      </c>
      <c r="H253" s="181">
        <v>9.6999999999999993</v>
      </c>
      <c r="I253" s="181">
        <v>0</v>
      </c>
      <c r="J253" s="181">
        <v>8.1</v>
      </c>
      <c r="K253" s="181">
        <v>1.6</v>
      </c>
      <c r="L253" s="181">
        <v>0</v>
      </c>
      <c r="M253" s="181">
        <v>0</v>
      </c>
      <c r="N253" s="181">
        <v>0</v>
      </c>
      <c r="O253" s="181">
        <v>0</v>
      </c>
      <c r="P253" s="26" t="s">
        <v>1329</v>
      </c>
      <c r="Q253" t="s">
        <v>490</v>
      </c>
    </row>
    <row r="254" spans="1:17" x14ac:dyDescent="0.3">
      <c r="A254" s="148" t="s">
        <v>694</v>
      </c>
      <c r="B254" s="148">
        <v>331290</v>
      </c>
      <c r="C254" s="148">
        <v>169</v>
      </c>
      <c r="D254" t="s">
        <v>103</v>
      </c>
      <c r="E254" s="26" t="s">
        <v>109</v>
      </c>
      <c r="F254" t="s">
        <v>695</v>
      </c>
      <c r="G254" t="s">
        <v>9</v>
      </c>
      <c r="H254" s="181">
        <v>1.1199999999999999</v>
      </c>
      <c r="I254" s="181">
        <v>0</v>
      </c>
      <c r="J254" s="181">
        <v>1.1199999999999999</v>
      </c>
      <c r="K254" s="181">
        <v>0</v>
      </c>
      <c r="L254" s="181">
        <v>0</v>
      </c>
      <c r="M254" s="181">
        <v>0</v>
      </c>
      <c r="N254" s="181">
        <v>0</v>
      </c>
      <c r="O254" s="181">
        <v>0</v>
      </c>
      <c r="P254" s="26" t="s">
        <v>1330</v>
      </c>
      <c r="Q254" t="s">
        <v>490</v>
      </c>
    </row>
    <row r="255" spans="1:17" x14ac:dyDescent="0.3">
      <c r="A255" s="148" t="s">
        <v>1323</v>
      </c>
      <c r="B255" s="148">
        <v>331950</v>
      </c>
      <c r="C255" s="148">
        <v>169</v>
      </c>
      <c r="D255" t="s">
        <v>103</v>
      </c>
      <c r="E255" s="26" t="s">
        <v>110</v>
      </c>
      <c r="F255" t="s">
        <v>1324</v>
      </c>
      <c r="G255" t="s">
        <v>13</v>
      </c>
      <c r="H255" s="181">
        <v>0.32</v>
      </c>
      <c r="I255" s="181">
        <v>0</v>
      </c>
      <c r="J255" s="181">
        <v>0.32</v>
      </c>
      <c r="K255" s="181">
        <v>0</v>
      </c>
      <c r="L255" s="181">
        <v>0</v>
      </c>
      <c r="M255" s="181">
        <v>0</v>
      </c>
      <c r="N255" s="181">
        <v>0</v>
      </c>
      <c r="O255" s="181">
        <v>0</v>
      </c>
      <c r="P255" s="26" t="s">
        <v>1330</v>
      </c>
      <c r="Q255" t="s">
        <v>525</v>
      </c>
    </row>
    <row r="256" spans="1:17" x14ac:dyDescent="0.3">
      <c r="A256" s="148" t="s">
        <v>696</v>
      </c>
      <c r="B256" s="148">
        <v>331330</v>
      </c>
      <c r="C256" s="148">
        <v>169</v>
      </c>
      <c r="D256" t="s">
        <v>103</v>
      </c>
      <c r="E256" s="26" t="s">
        <v>114</v>
      </c>
      <c r="F256" t="s">
        <v>697</v>
      </c>
      <c r="G256" t="s">
        <v>9</v>
      </c>
      <c r="H256" s="181">
        <v>0.64200000000000002</v>
      </c>
      <c r="I256" s="181">
        <v>0</v>
      </c>
      <c r="J256" s="181">
        <v>0.64200000000000002</v>
      </c>
      <c r="K256" s="181">
        <v>0</v>
      </c>
      <c r="L256" s="181">
        <v>0</v>
      </c>
      <c r="M256" s="181">
        <v>0</v>
      </c>
      <c r="N256" s="181">
        <v>0</v>
      </c>
      <c r="O256" s="181">
        <v>0</v>
      </c>
      <c r="P256" s="26" t="s">
        <v>1330</v>
      </c>
      <c r="Q256" t="s">
        <v>490</v>
      </c>
    </row>
    <row r="257" spans="1:17" x14ac:dyDescent="0.3">
      <c r="A257" s="148" t="s">
        <v>698</v>
      </c>
      <c r="B257" s="148">
        <v>331340</v>
      </c>
      <c r="C257" s="148">
        <v>169</v>
      </c>
      <c r="D257" t="s">
        <v>103</v>
      </c>
      <c r="E257" s="26" t="s">
        <v>115</v>
      </c>
      <c r="F257" t="s">
        <v>699</v>
      </c>
      <c r="G257" t="s">
        <v>14</v>
      </c>
      <c r="H257" s="181">
        <v>0.373</v>
      </c>
      <c r="I257" s="181">
        <v>0</v>
      </c>
      <c r="J257" s="181">
        <v>0.373</v>
      </c>
      <c r="K257" s="181">
        <v>0</v>
      </c>
      <c r="L257" s="181">
        <v>0</v>
      </c>
      <c r="M257" s="181">
        <v>0</v>
      </c>
      <c r="N257" s="181">
        <v>0</v>
      </c>
      <c r="O257" s="181">
        <v>0</v>
      </c>
      <c r="P257" s="26" t="s">
        <v>1330</v>
      </c>
      <c r="Q257" t="s">
        <v>524</v>
      </c>
    </row>
    <row r="258" spans="1:17" x14ac:dyDescent="0.3">
      <c r="A258" s="148" t="s">
        <v>700</v>
      </c>
      <c r="B258" s="148">
        <v>331350</v>
      </c>
      <c r="C258" s="148">
        <v>169</v>
      </c>
      <c r="D258" t="s">
        <v>103</v>
      </c>
      <c r="E258" s="26" t="s">
        <v>116</v>
      </c>
      <c r="F258" t="s">
        <v>701</v>
      </c>
      <c r="G258" t="s">
        <v>14</v>
      </c>
      <c r="H258" s="181">
        <v>0.64</v>
      </c>
      <c r="I258" s="181">
        <v>0</v>
      </c>
      <c r="J258" s="181">
        <v>0.64</v>
      </c>
      <c r="K258" s="181">
        <v>0</v>
      </c>
      <c r="L258" s="181">
        <v>0</v>
      </c>
      <c r="M258" s="181">
        <v>0</v>
      </c>
      <c r="N258" s="181">
        <v>0</v>
      </c>
      <c r="O258" s="181">
        <v>0</v>
      </c>
      <c r="P258" s="26" t="s">
        <v>1330</v>
      </c>
      <c r="Q258" t="s">
        <v>490</v>
      </c>
    </row>
    <row r="259" spans="1:17" x14ac:dyDescent="0.3">
      <c r="A259" s="148" t="s">
        <v>702</v>
      </c>
      <c r="B259" s="148">
        <v>331370</v>
      </c>
      <c r="C259" s="148">
        <v>169</v>
      </c>
      <c r="D259" t="s">
        <v>103</v>
      </c>
      <c r="E259" s="26" t="s">
        <v>118</v>
      </c>
      <c r="F259" t="s">
        <v>703</v>
      </c>
      <c r="G259" t="s">
        <v>14</v>
      </c>
      <c r="H259" s="181">
        <v>0.79600000000000004</v>
      </c>
      <c r="I259" s="181">
        <v>0</v>
      </c>
      <c r="J259" s="181">
        <v>0.79600000000000004</v>
      </c>
      <c r="K259" s="181">
        <v>0</v>
      </c>
      <c r="L259" s="181">
        <v>0</v>
      </c>
      <c r="M259" s="181">
        <v>0</v>
      </c>
      <c r="N259" s="181">
        <v>0</v>
      </c>
      <c r="O259" s="181">
        <v>0</v>
      </c>
      <c r="P259" s="26" t="s">
        <v>1330</v>
      </c>
      <c r="Q259" t="s">
        <v>490</v>
      </c>
    </row>
    <row r="260" spans="1:17" x14ac:dyDescent="0.3">
      <c r="A260" s="148" t="s">
        <v>704</v>
      </c>
      <c r="B260" s="148">
        <v>331380</v>
      </c>
      <c r="C260" s="148">
        <v>169</v>
      </c>
      <c r="D260" t="s">
        <v>103</v>
      </c>
      <c r="E260" s="26" t="s">
        <v>119</v>
      </c>
      <c r="F260" t="s">
        <v>705</v>
      </c>
      <c r="G260" t="s">
        <v>14</v>
      </c>
      <c r="H260" s="181">
        <v>0.78260000000000007</v>
      </c>
      <c r="I260" s="181">
        <v>0</v>
      </c>
      <c r="J260" s="181">
        <v>0.77300000000000002</v>
      </c>
      <c r="K260" s="181">
        <v>0</v>
      </c>
      <c r="L260" s="181">
        <v>0</v>
      </c>
      <c r="M260" s="181">
        <v>9.5999999999999992E-3</v>
      </c>
      <c r="N260" s="181">
        <v>0</v>
      </c>
      <c r="O260" s="181">
        <v>0</v>
      </c>
      <c r="P260" s="26" t="s">
        <v>1330</v>
      </c>
      <c r="Q260" t="s">
        <v>782</v>
      </c>
    </row>
    <row r="261" spans="1:17" x14ac:dyDescent="0.3">
      <c r="A261" s="148" t="s">
        <v>706</v>
      </c>
      <c r="B261" s="148">
        <v>331450</v>
      </c>
      <c r="C261" s="148">
        <v>169</v>
      </c>
      <c r="D261" t="s">
        <v>103</v>
      </c>
      <c r="E261" s="26" t="s">
        <v>126</v>
      </c>
      <c r="F261" t="s">
        <v>707</v>
      </c>
      <c r="G261" t="s">
        <v>9</v>
      </c>
      <c r="H261" s="181">
        <v>0.90300000000000002</v>
      </c>
      <c r="I261" s="181">
        <v>0</v>
      </c>
      <c r="J261" s="181">
        <v>0.70300000000000007</v>
      </c>
      <c r="K261" s="181">
        <v>0</v>
      </c>
      <c r="L261" s="181">
        <v>0.2</v>
      </c>
      <c r="M261" s="181">
        <v>0</v>
      </c>
      <c r="N261" s="181">
        <v>0</v>
      </c>
      <c r="O261" s="181">
        <v>0</v>
      </c>
      <c r="P261" s="26" t="s">
        <v>1330</v>
      </c>
      <c r="Q261" t="s">
        <v>490</v>
      </c>
    </row>
    <row r="262" spans="1:17" x14ac:dyDescent="0.3">
      <c r="A262" s="148" t="s">
        <v>708</v>
      </c>
      <c r="B262" s="148">
        <v>331460</v>
      </c>
      <c r="C262" s="148">
        <v>169</v>
      </c>
      <c r="D262" t="s">
        <v>103</v>
      </c>
      <c r="E262" s="26" t="s">
        <v>127</v>
      </c>
      <c r="F262" t="s">
        <v>709</v>
      </c>
      <c r="G262" t="s">
        <v>14</v>
      </c>
      <c r="H262" s="181">
        <v>0.70799999999999996</v>
      </c>
      <c r="I262" s="181">
        <v>0</v>
      </c>
      <c r="J262" s="181">
        <v>0.70799999999999996</v>
      </c>
      <c r="K262" s="181">
        <v>0</v>
      </c>
      <c r="L262" s="181">
        <v>0</v>
      </c>
      <c r="M262" s="181">
        <v>0</v>
      </c>
      <c r="N262" s="181">
        <v>0</v>
      </c>
      <c r="O262" s="181">
        <v>0</v>
      </c>
      <c r="P262" s="26" t="s">
        <v>1330</v>
      </c>
      <c r="Q262" t="s">
        <v>782</v>
      </c>
    </row>
    <row r="263" spans="1:17" x14ac:dyDescent="0.3">
      <c r="A263" s="148" t="s">
        <v>1325</v>
      </c>
      <c r="B263" s="148">
        <v>331490</v>
      </c>
      <c r="C263" s="148">
        <v>169</v>
      </c>
      <c r="D263" t="s">
        <v>103</v>
      </c>
      <c r="E263" s="26" t="s">
        <v>130</v>
      </c>
      <c r="F263" t="s">
        <v>687</v>
      </c>
      <c r="G263" t="s">
        <v>9</v>
      </c>
      <c r="H263" s="181">
        <v>0.32500000000000001</v>
      </c>
      <c r="I263" s="181">
        <v>0</v>
      </c>
      <c r="J263" s="181">
        <v>0.32500000000000001</v>
      </c>
      <c r="K263" s="181">
        <v>0</v>
      </c>
      <c r="L263" s="181">
        <v>0</v>
      </c>
      <c r="M263" s="181">
        <v>0</v>
      </c>
      <c r="N263" s="181">
        <v>0</v>
      </c>
      <c r="O263" s="181">
        <v>0</v>
      </c>
      <c r="P263" s="26" t="s">
        <v>1330</v>
      </c>
      <c r="Q263" t="s">
        <v>525</v>
      </c>
    </row>
    <row r="264" spans="1:17" x14ac:dyDescent="0.3">
      <c r="A264" s="148" t="s">
        <v>581</v>
      </c>
      <c r="C264" s="148">
        <v>1</v>
      </c>
      <c r="D264" t="s">
        <v>69</v>
      </c>
      <c r="E264" s="26" t="s">
        <v>582</v>
      </c>
      <c r="F264" t="s">
        <v>572</v>
      </c>
      <c r="G264" t="s">
        <v>13</v>
      </c>
      <c r="H264" s="181">
        <v>41.7</v>
      </c>
      <c r="I264" s="181">
        <v>41.7</v>
      </c>
      <c r="J264" s="181">
        <v>0</v>
      </c>
      <c r="K264" s="181">
        <v>0</v>
      </c>
      <c r="L264" s="181">
        <v>0</v>
      </c>
      <c r="M264" s="181">
        <v>0</v>
      </c>
      <c r="N264" s="181">
        <v>0</v>
      </c>
      <c r="O264" s="181">
        <v>0</v>
      </c>
      <c r="P264" s="26" t="s">
        <v>1329</v>
      </c>
    </row>
    <row r="265" spans="1:17" x14ac:dyDescent="0.3">
      <c r="A265" s="148" t="s">
        <v>710</v>
      </c>
      <c r="B265" s="148">
        <v>331520</v>
      </c>
      <c r="C265" s="148">
        <v>169</v>
      </c>
      <c r="D265" t="s">
        <v>103</v>
      </c>
      <c r="E265" s="26" t="s">
        <v>133</v>
      </c>
      <c r="F265" t="s">
        <v>711</v>
      </c>
      <c r="G265" t="s">
        <v>14</v>
      </c>
      <c r="H265" s="181">
        <v>1.002</v>
      </c>
      <c r="I265" s="181">
        <v>0</v>
      </c>
      <c r="J265" s="181">
        <v>1.002</v>
      </c>
      <c r="K265" s="181">
        <v>0</v>
      </c>
      <c r="L265" s="181">
        <v>0</v>
      </c>
      <c r="M265" s="181">
        <v>0</v>
      </c>
      <c r="N265" s="181">
        <v>0</v>
      </c>
      <c r="O265" s="181">
        <v>0</v>
      </c>
      <c r="P265" s="26" t="s">
        <v>1330</v>
      </c>
      <c r="Q265" t="s">
        <v>490</v>
      </c>
    </row>
    <row r="266" spans="1:17" x14ac:dyDescent="0.3">
      <c r="A266" s="148" t="s">
        <v>712</v>
      </c>
      <c r="B266" s="148">
        <v>331540</v>
      </c>
      <c r="C266" s="148">
        <v>169</v>
      </c>
      <c r="D266" t="s">
        <v>103</v>
      </c>
      <c r="E266" s="26" t="s">
        <v>135</v>
      </c>
      <c r="F266" t="s">
        <v>713</v>
      </c>
      <c r="G266" t="s">
        <v>8</v>
      </c>
      <c r="H266" s="181">
        <v>1</v>
      </c>
      <c r="I266" s="181">
        <v>0</v>
      </c>
      <c r="J266" s="181">
        <v>1</v>
      </c>
      <c r="K266" s="181">
        <v>0</v>
      </c>
      <c r="L266" s="181">
        <v>0</v>
      </c>
      <c r="M266" s="181">
        <v>0</v>
      </c>
      <c r="N266" s="181">
        <v>0</v>
      </c>
      <c r="O266" s="181">
        <v>0</v>
      </c>
      <c r="P266" s="26" t="s">
        <v>1330</v>
      </c>
      <c r="Q266" t="s">
        <v>490</v>
      </c>
    </row>
    <row r="267" spans="1:17" x14ac:dyDescent="0.3">
      <c r="A267" s="148" t="s">
        <v>714</v>
      </c>
      <c r="B267" s="148">
        <v>331580</v>
      </c>
      <c r="C267" s="148">
        <v>169</v>
      </c>
      <c r="D267" t="s">
        <v>103</v>
      </c>
      <c r="E267" s="26" t="s">
        <v>138</v>
      </c>
      <c r="F267" t="s">
        <v>715</v>
      </c>
      <c r="G267" t="s">
        <v>9</v>
      </c>
      <c r="H267" s="181">
        <v>0.90400000000000003</v>
      </c>
      <c r="I267" s="181">
        <v>0</v>
      </c>
      <c r="J267" s="181">
        <v>0.90400000000000003</v>
      </c>
      <c r="K267" s="181">
        <v>0</v>
      </c>
      <c r="L267" s="181">
        <v>0</v>
      </c>
      <c r="M267" s="181">
        <v>0</v>
      </c>
      <c r="N267" s="181">
        <v>0</v>
      </c>
      <c r="O267" s="181">
        <v>0</v>
      </c>
      <c r="P267" s="26" t="s">
        <v>1330</v>
      </c>
      <c r="Q267" t="s">
        <v>490</v>
      </c>
    </row>
    <row r="268" spans="1:17" x14ac:dyDescent="0.3">
      <c r="A268" s="260" t="s">
        <v>716</v>
      </c>
      <c r="B268" s="148">
        <v>331620</v>
      </c>
      <c r="C268" s="148">
        <v>169</v>
      </c>
      <c r="D268" t="s">
        <v>103</v>
      </c>
      <c r="E268" s="26" t="s">
        <v>144</v>
      </c>
      <c r="F268" t="s">
        <v>717</v>
      </c>
      <c r="G268" t="s">
        <v>14</v>
      </c>
      <c r="H268" s="181">
        <v>0.39500000000000002</v>
      </c>
      <c r="I268" s="181">
        <v>0</v>
      </c>
      <c r="J268" s="181">
        <v>0.39500000000000002</v>
      </c>
      <c r="K268" s="181">
        <v>0</v>
      </c>
      <c r="L268" s="181">
        <v>0</v>
      </c>
      <c r="M268" s="181">
        <v>0</v>
      </c>
      <c r="N268" s="181">
        <v>0</v>
      </c>
      <c r="O268" s="181">
        <v>0</v>
      </c>
      <c r="P268" s="26" t="s">
        <v>1330</v>
      </c>
      <c r="Q268" t="s">
        <v>524</v>
      </c>
    </row>
    <row r="269" spans="1:17" x14ac:dyDescent="0.3">
      <c r="A269" s="260" t="s">
        <v>718</v>
      </c>
      <c r="B269" s="148">
        <v>331630</v>
      </c>
      <c r="C269" s="148">
        <v>169</v>
      </c>
      <c r="D269" t="s">
        <v>103</v>
      </c>
      <c r="E269" s="26" t="s">
        <v>145</v>
      </c>
      <c r="F269" t="s">
        <v>719</v>
      </c>
      <c r="G269" t="s">
        <v>5</v>
      </c>
      <c r="H269" s="181">
        <v>0.9850000000000001</v>
      </c>
      <c r="I269" s="181">
        <v>0</v>
      </c>
      <c r="J269" s="181">
        <v>0.78500000000000003</v>
      </c>
      <c r="K269" s="181">
        <v>0</v>
      </c>
      <c r="L269" s="181">
        <v>0.2</v>
      </c>
      <c r="M269" s="181">
        <v>0</v>
      </c>
      <c r="N269" s="181">
        <v>0</v>
      </c>
      <c r="O269" s="181">
        <v>0</v>
      </c>
      <c r="P269" s="26" t="s">
        <v>1330</v>
      </c>
    </row>
    <row r="270" spans="1:17" x14ac:dyDescent="0.3">
      <c r="A270" s="260" t="s">
        <v>720</v>
      </c>
      <c r="B270" s="148">
        <v>331685</v>
      </c>
      <c r="C270" s="148">
        <v>169</v>
      </c>
      <c r="D270" t="s">
        <v>103</v>
      </c>
      <c r="E270" s="26" t="s">
        <v>149</v>
      </c>
      <c r="F270" t="s">
        <v>721</v>
      </c>
      <c r="G270" t="s">
        <v>5</v>
      </c>
      <c r="H270" s="181">
        <v>1.0499999999999998</v>
      </c>
      <c r="I270" s="181">
        <v>0</v>
      </c>
      <c r="J270" s="181">
        <v>1.0499999999999998</v>
      </c>
      <c r="K270" s="181">
        <v>0</v>
      </c>
      <c r="L270" s="181">
        <v>0</v>
      </c>
      <c r="M270" s="181">
        <v>0</v>
      </c>
      <c r="N270" s="181">
        <v>0</v>
      </c>
      <c r="O270" s="181">
        <v>0</v>
      </c>
      <c r="P270" s="26" t="s">
        <v>1330</v>
      </c>
      <c r="Q270" t="s">
        <v>490</v>
      </c>
    </row>
    <row r="271" spans="1:17" x14ac:dyDescent="0.3">
      <c r="A271" s="260" t="s">
        <v>1326</v>
      </c>
      <c r="B271" s="148">
        <v>331710</v>
      </c>
      <c r="C271" s="148">
        <v>169</v>
      </c>
      <c r="D271" t="s">
        <v>103</v>
      </c>
      <c r="E271" s="26" t="s">
        <v>152</v>
      </c>
      <c r="F271" t="s">
        <v>687</v>
      </c>
      <c r="G271" t="s">
        <v>9</v>
      </c>
      <c r="H271" s="181">
        <v>0.32500000000000001</v>
      </c>
      <c r="I271" s="181">
        <v>0</v>
      </c>
      <c r="J271" s="181">
        <v>0.32500000000000001</v>
      </c>
      <c r="K271" s="181">
        <v>0</v>
      </c>
      <c r="L271" s="181">
        <v>0</v>
      </c>
      <c r="M271" s="181">
        <v>0</v>
      </c>
      <c r="N271" s="181">
        <v>0</v>
      </c>
      <c r="O271" s="181">
        <v>0</v>
      </c>
      <c r="P271" s="26" t="s">
        <v>1330</v>
      </c>
      <c r="Q271" t="s">
        <v>525</v>
      </c>
    </row>
    <row r="272" spans="1:17" x14ac:dyDescent="0.3">
      <c r="A272" s="148" t="s">
        <v>722</v>
      </c>
      <c r="B272" s="148">
        <v>331730</v>
      </c>
      <c r="C272" s="148">
        <v>169</v>
      </c>
      <c r="D272" s="26" t="s">
        <v>103</v>
      </c>
      <c r="E272" s="26" t="s">
        <v>153</v>
      </c>
      <c r="F272" s="148" t="s">
        <v>723</v>
      </c>
      <c r="G272" s="148" t="s">
        <v>5</v>
      </c>
      <c r="H272" s="181">
        <v>0.495</v>
      </c>
      <c r="I272" s="181">
        <v>0</v>
      </c>
      <c r="J272" s="181">
        <v>0.495</v>
      </c>
      <c r="K272" s="181">
        <v>0</v>
      </c>
      <c r="L272" s="181">
        <v>0</v>
      </c>
      <c r="M272" s="181">
        <v>0</v>
      </c>
      <c r="N272" s="181">
        <v>0</v>
      </c>
      <c r="O272" s="181">
        <v>0</v>
      </c>
      <c r="P272" s="26" t="s">
        <v>1330</v>
      </c>
      <c r="Q272" t="s">
        <v>532</v>
      </c>
    </row>
  </sheetData>
  <sortState xmlns:xlrd2="http://schemas.microsoft.com/office/spreadsheetml/2017/richdata2" ref="A5:Q272">
    <sortCondition ref="A5:A272"/>
  </sortState>
  <conditionalFormatting sqref="A2:A3">
    <cfRule type="duplicateValues" dxfId="85" priority="3"/>
  </conditionalFormatting>
  <conditionalFormatting sqref="A4">
    <cfRule type="duplicateValues" dxfId="84" priority="1"/>
  </conditionalFormatting>
  <conditionalFormatting sqref="A5:A1048576 A1">
    <cfRule type="duplicateValues" dxfId="83" priority="6"/>
  </conditionalFormatting>
  <conditionalFormatting sqref="E1 E3 E5:E1048576">
    <cfRule type="duplicateValues" dxfId="82" priority="5"/>
  </conditionalFormatting>
  <conditionalFormatting sqref="E2">
    <cfRule type="duplicateValues" dxfId="81" priority="2"/>
  </conditionalFormatting>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8"/>
  <sheetViews>
    <sheetView workbookViewId="0">
      <pane xSplit="2" ySplit="5" topLeftCell="C6" activePane="bottomRight" state="frozen"/>
      <selection activeCell="A3" sqref="A3"/>
      <selection pane="topRight" activeCell="A3" sqref="A3"/>
      <selection pane="bottomLeft" activeCell="A3" sqref="A3"/>
      <selection pane="bottomRight" activeCell="A2" sqref="A2"/>
    </sheetView>
  </sheetViews>
  <sheetFormatPr defaultRowHeight="14.4" x14ac:dyDescent="0.3"/>
  <cols>
    <col min="1" max="1" width="13.33203125" customWidth="1"/>
    <col min="2" max="2" width="10.5546875" style="148" customWidth="1"/>
    <col min="3" max="3" width="9" style="148" customWidth="1"/>
    <col min="4" max="4" width="32.109375" customWidth="1"/>
    <col min="5" max="5" width="21.88671875" customWidth="1"/>
    <col min="6" max="6" width="15.109375" customWidth="1"/>
    <col min="7" max="7" width="14.6640625" customWidth="1"/>
    <col min="8" max="9" width="11.88671875" customWidth="1"/>
    <col min="10" max="10" width="10.77734375" customWidth="1"/>
    <col min="11" max="11" width="12.6640625" customWidth="1"/>
    <col min="12" max="12" width="12" bestFit="1" customWidth="1"/>
    <col min="13" max="13" width="9.77734375" style="23" customWidth="1"/>
    <col min="14" max="14" width="9" bestFit="1" customWidth="1"/>
    <col min="15" max="15" width="10.21875" customWidth="1"/>
    <col min="16" max="16" width="12.6640625" bestFit="1" customWidth="1"/>
    <col min="17" max="17" width="11" style="148" bestFit="1" customWidth="1"/>
    <col min="18" max="18" width="44.5546875" customWidth="1"/>
    <col min="19" max="19" width="8.44140625" style="148" bestFit="1" customWidth="1"/>
    <col min="20" max="20" width="43.109375" style="148" customWidth="1"/>
  </cols>
  <sheetData>
    <row r="1" spans="1:20" ht="15.6" x14ac:dyDescent="0.3">
      <c r="A1" s="327" t="s">
        <v>2188</v>
      </c>
      <c r="B1" s="328"/>
      <c r="C1" s="328"/>
      <c r="D1" s="328"/>
    </row>
    <row r="2" spans="1:20" x14ac:dyDescent="0.3">
      <c r="A2" s="3" t="s">
        <v>2207</v>
      </c>
      <c r="B2" s="201"/>
      <c r="C2" s="201"/>
      <c r="D2" s="3"/>
      <c r="E2" s="3"/>
      <c r="F2" s="3"/>
      <c r="G2" s="3"/>
      <c r="H2" s="3"/>
      <c r="I2" s="3"/>
      <c r="J2" s="3"/>
      <c r="K2" s="3"/>
      <c r="L2" s="3"/>
      <c r="M2" s="70"/>
    </row>
    <row r="3" spans="1:20" x14ac:dyDescent="0.3">
      <c r="A3" s="334" t="s">
        <v>2206</v>
      </c>
      <c r="B3" s="201"/>
      <c r="C3" s="201"/>
      <c r="D3" s="3"/>
      <c r="E3" s="3"/>
      <c r="F3" s="3"/>
      <c r="G3" s="3"/>
      <c r="H3" s="3"/>
      <c r="I3" s="3"/>
      <c r="J3" s="3"/>
      <c r="K3" s="3"/>
      <c r="L3" s="3"/>
      <c r="M3" s="70"/>
    </row>
    <row r="4" spans="1:20" x14ac:dyDescent="0.3">
      <c r="A4" s="334"/>
      <c r="B4" s="201"/>
      <c r="C4" s="201"/>
      <c r="D4" s="3"/>
      <c r="E4" s="3"/>
      <c r="F4" s="3"/>
      <c r="G4" s="3"/>
      <c r="H4" s="3"/>
      <c r="I4" s="3"/>
      <c r="J4" s="3"/>
      <c r="K4" s="3"/>
      <c r="L4" s="3"/>
      <c r="M4" s="70"/>
    </row>
    <row r="5" spans="1:20" s="147" customFormat="1" ht="57.6" x14ac:dyDescent="0.3">
      <c r="A5" s="146" t="s">
        <v>1457</v>
      </c>
      <c r="B5" s="146" t="s">
        <v>553</v>
      </c>
      <c r="C5" s="146" t="s">
        <v>1395</v>
      </c>
      <c r="D5" s="146" t="s">
        <v>53</v>
      </c>
      <c r="E5" s="146" t="s">
        <v>1396</v>
      </c>
      <c r="F5" s="146" t="s">
        <v>1054</v>
      </c>
      <c r="G5" s="146" t="s">
        <v>555</v>
      </c>
      <c r="H5" s="381" t="s">
        <v>2486</v>
      </c>
      <c r="I5" s="381" t="s">
        <v>387</v>
      </c>
      <c r="J5" s="381" t="s">
        <v>388</v>
      </c>
      <c r="K5" s="381" t="s">
        <v>2190</v>
      </c>
      <c r="L5" s="381" t="s">
        <v>389</v>
      </c>
      <c r="M5" s="381" t="s">
        <v>390</v>
      </c>
      <c r="N5" s="381" t="s">
        <v>391</v>
      </c>
      <c r="O5" s="381" t="s">
        <v>1055</v>
      </c>
      <c r="P5" s="381" t="s">
        <v>392</v>
      </c>
      <c r="Q5" s="146" t="s">
        <v>2214</v>
      </c>
      <c r="R5" s="146" t="s">
        <v>1056</v>
      </c>
      <c r="S5" s="146" t="s">
        <v>560</v>
      </c>
      <c r="T5" s="146" t="s">
        <v>60</v>
      </c>
    </row>
    <row r="6" spans="1:20" x14ac:dyDescent="0.3">
      <c r="A6" t="s">
        <v>1064</v>
      </c>
      <c r="B6" s="148">
        <v>0</v>
      </c>
      <c r="C6" s="148">
        <v>1</v>
      </c>
      <c r="D6" t="s">
        <v>1272</v>
      </c>
      <c r="E6" t="s">
        <v>1272</v>
      </c>
      <c r="F6" t="s">
        <v>572</v>
      </c>
      <c r="G6" t="s">
        <v>13</v>
      </c>
      <c r="H6" s="329">
        <v>123203</v>
      </c>
      <c r="I6" s="329">
        <v>235572</v>
      </c>
      <c r="J6" s="329">
        <v>0</v>
      </c>
      <c r="K6" s="331">
        <v>358775</v>
      </c>
      <c r="L6" s="329">
        <v>337796</v>
      </c>
      <c r="M6" s="329">
        <v>0</v>
      </c>
      <c r="N6" s="329">
        <v>0</v>
      </c>
      <c r="O6" s="331">
        <v>4564</v>
      </c>
      <c r="P6" s="329">
        <v>16415</v>
      </c>
      <c r="Q6" s="148" t="s">
        <v>1062</v>
      </c>
      <c r="R6" t="s">
        <v>1065</v>
      </c>
      <c r="S6" s="148">
        <v>0</v>
      </c>
    </row>
    <row r="7" spans="1:20" x14ac:dyDescent="0.3">
      <c r="A7" t="s">
        <v>1250</v>
      </c>
      <c r="B7" s="148">
        <v>0</v>
      </c>
      <c r="C7" s="148">
        <v>227</v>
      </c>
      <c r="D7" t="s">
        <v>994</v>
      </c>
      <c r="E7" t="s">
        <v>994</v>
      </c>
      <c r="F7" t="s">
        <v>997</v>
      </c>
      <c r="G7" t="s">
        <v>10</v>
      </c>
      <c r="H7" s="329">
        <v>56252</v>
      </c>
      <c r="I7" s="329">
        <v>0</v>
      </c>
      <c r="J7" s="329">
        <v>0</v>
      </c>
      <c r="K7" s="331">
        <v>56252</v>
      </c>
      <c r="L7" s="329">
        <v>53764</v>
      </c>
      <c r="M7" s="329">
        <v>0</v>
      </c>
      <c r="N7" s="329">
        <v>0</v>
      </c>
      <c r="O7" s="331">
        <v>0</v>
      </c>
      <c r="P7" s="329">
        <v>2488</v>
      </c>
      <c r="Q7" s="148" t="s">
        <v>1062</v>
      </c>
      <c r="R7" t="s">
        <v>996</v>
      </c>
      <c r="S7" s="148">
        <v>0</v>
      </c>
    </row>
    <row r="8" spans="1:20" x14ac:dyDescent="0.3">
      <c r="A8" t="s">
        <v>1117</v>
      </c>
      <c r="B8" s="148">
        <v>331420</v>
      </c>
      <c r="C8" s="148">
        <v>169</v>
      </c>
      <c r="D8" t="s">
        <v>103</v>
      </c>
      <c r="E8" t="s">
        <v>124</v>
      </c>
      <c r="F8" t="s">
        <v>653</v>
      </c>
      <c r="G8" t="s">
        <v>5</v>
      </c>
      <c r="H8" s="329">
        <v>1248.6189999999999</v>
      </c>
      <c r="I8" s="329">
        <v>0</v>
      </c>
      <c r="J8" s="329">
        <v>0</v>
      </c>
      <c r="K8" s="331">
        <v>1248.6189999999999</v>
      </c>
      <c r="L8" s="329">
        <v>1199.9459999999999</v>
      </c>
      <c r="M8" s="329">
        <v>0</v>
      </c>
      <c r="N8" s="329">
        <v>0</v>
      </c>
      <c r="O8" s="329">
        <v>18.745000000000001</v>
      </c>
      <c r="P8" s="331">
        <v>29.928000000000001</v>
      </c>
      <c r="Q8" s="148" t="s">
        <v>536</v>
      </c>
      <c r="R8" t="s">
        <v>124</v>
      </c>
      <c r="S8" s="148">
        <v>0</v>
      </c>
    </row>
    <row r="9" spans="1:20" x14ac:dyDescent="0.3">
      <c r="A9" t="s">
        <v>1199</v>
      </c>
      <c r="B9" s="148">
        <v>332140</v>
      </c>
      <c r="C9" s="148">
        <v>687</v>
      </c>
      <c r="D9" t="s">
        <v>262</v>
      </c>
      <c r="E9" t="s">
        <v>263</v>
      </c>
      <c r="F9" t="s">
        <v>880</v>
      </c>
      <c r="G9" t="s">
        <v>14</v>
      </c>
      <c r="H9" s="329">
        <v>0</v>
      </c>
      <c r="I9" s="329">
        <v>0</v>
      </c>
      <c r="J9" s="329">
        <v>0</v>
      </c>
      <c r="K9" s="331">
        <v>0</v>
      </c>
      <c r="L9" s="329">
        <v>0</v>
      </c>
      <c r="M9" s="329">
        <v>0</v>
      </c>
      <c r="N9" s="329">
        <v>0</v>
      </c>
      <c r="O9" s="329">
        <v>0</v>
      </c>
      <c r="P9" s="329">
        <v>0</v>
      </c>
      <c r="Q9" s="148">
        <v>0</v>
      </c>
      <c r="R9" t="s">
        <v>263</v>
      </c>
      <c r="S9" s="148">
        <v>0</v>
      </c>
    </row>
    <row r="10" spans="1:20" x14ac:dyDescent="0.3">
      <c r="A10" t="s">
        <v>1200</v>
      </c>
      <c r="B10" s="148">
        <v>332150</v>
      </c>
      <c r="C10" s="148">
        <v>281</v>
      </c>
      <c r="D10" t="s">
        <v>264</v>
      </c>
      <c r="E10" t="s">
        <v>265</v>
      </c>
      <c r="F10" t="s">
        <v>882</v>
      </c>
      <c r="G10" t="s">
        <v>9</v>
      </c>
      <c r="H10" s="329">
        <v>1773.3</v>
      </c>
      <c r="I10" s="329">
        <v>0</v>
      </c>
      <c r="J10" s="329">
        <v>0</v>
      </c>
      <c r="K10" s="331">
        <v>1773.3</v>
      </c>
      <c r="L10" s="329">
        <v>1496.7080000000001</v>
      </c>
      <c r="M10" s="329">
        <v>0</v>
      </c>
      <c r="N10" s="329">
        <v>102.771</v>
      </c>
      <c r="O10" s="329">
        <v>41.780999999999999</v>
      </c>
      <c r="P10" s="331">
        <v>132.03999999999985</v>
      </c>
      <c r="Q10" s="148" t="s">
        <v>536</v>
      </c>
      <c r="R10" t="s">
        <v>265</v>
      </c>
      <c r="S10" s="148">
        <v>0</v>
      </c>
    </row>
    <row r="11" spans="1:20" x14ac:dyDescent="0.3">
      <c r="A11" t="s">
        <v>1201</v>
      </c>
      <c r="B11" s="148">
        <v>332160</v>
      </c>
      <c r="C11" s="148">
        <v>376</v>
      </c>
      <c r="D11" t="s">
        <v>266</v>
      </c>
      <c r="E11" t="s">
        <v>267</v>
      </c>
      <c r="F11" t="s">
        <v>884</v>
      </c>
      <c r="G11" t="s">
        <v>9</v>
      </c>
      <c r="H11" s="329">
        <v>1188.498</v>
      </c>
      <c r="I11" s="329">
        <v>0</v>
      </c>
      <c r="J11" s="329">
        <v>0</v>
      </c>
      <c r="K11" s="331">
        <v>1188.498</v>
      </c>
      <c r="L11" s="329">
        <v>1025.0450000000001</v>
      </c>
      <c r="M11" s="329">
        <v>0</v>
      </c>
      <c r="N11" s="329">
        <v>31.84</v>
      </c>
      <c r="O11" s="329">
        <v>71.244</v>
      </c>
      <c r="P11" s="331">
        <v>60.368999999999971</v>
      </c>
      <c r="Q11" s="148" t="s">
        <v>536</v>
      </c>
      <c r="R11" t="s">
        <v>267</v>
      </c>
      <c r="S11" s="148">
        <v>0</v>
      </c>
    </row>
    <row r="12" spans="1:20" x14ac:dyDescent="0.3">
      <c r="A12" t="s">
        <v>1202</v>
      </c>
      <c r="B12" s="148">
        <v>332170</v>
      </c>
      <c r="C12" s="148">
        <v>353</v>
      </c>
      <c r="D12" t="s">
        <v>268</v>
      </c>
      <c r="E12" t="s">
        <v>269</v>
      </c>
      <c r="F12" t="s">
        <v>886</v>
      </c>
      <c r="G12" t="s">
        <v>8</v>
      </c>
      <c r="H12" s="329">
        <v>771.55200000000002</v>
      </c>
      <c r="I12" s="329">
        <v>0</v>
      </c>
      <c r="J12" s="329">
        <v>0</v>
      </c>
      <c r="K12" s="331">
        <v>771.55200000000002</v>
      </c>
      <c r="L12" s="329">
        <v>683.44600000000003</v>
      </c>
      <c r="M12" s="329">
        <v>0</v>
      </c>
      <c r="N12" s="329">
        <v>0</v>
      </c>
      <c r="O12" s="329">
        <v>53.695999999999998</v>
      </c>
      <c r="P12" s="331">
        <v>34.409999999999997</v>
      </c>
      <c r="Q12" s="148" t="s">
        <v>536</v>
      </c>
      <c r="R12" t="s">
        <v>269</v>
      </c>
      <c r="S12" s="148">
        <v>12</v>
      </c>
    </row>
    <row r="13" spans="1:20" x14ac:dyDescent="0.3">
      <c r="A13" t="s">
        <v>1203</v>
      </c>
      <c r="B13" s="148">
        <v>332180</v>
      </c>
      <c r="C13" s="148">
        <v>330</v>
      </c>
      <c r="D13" t="s">
        <v>270</v>
      </c>
      <c r="E13" t="s">
        <v>271</v>
      </c>
      <c r="F13" t="s">
        <v>888</v>
      </c>
      <c r="G13" t="s">
        <v>6</v>
      </c>
      <c r="H13" s="329">
        <v>390.30200000000002</v>
      </c>
      <c r="I13" s="329">
        <v>0</v>
      </c>
      <c r="J13" s="329">
        <v>0</v>
      </c>
      <c r="K13" s="331">
        <v>390.30200000000002</v>
      </c>
      <c r="L13" s="329">
        <v>320.30200000000002</v>
      </c>
      <c r="M13" s="329">
        <v>0</v>
      </c>
      <c r="N13" s="329">
        <v>13.656000000000001</v>
      </c>
      <c r="O13" s="329">
        <v>28.123000000000001</v>
      </c>
      <c r="P13" s="331">
        <v>28.221</v>
      </c>
      <c r="Q13" s="148" t="s">
        <v>536</v>
      </c>
      <c r="R13" t="s">
        <v>271</v>
      </c>
      <c r="S13" s="148">
        <v>12</v>
      </c>
    </row>
    <row r="14" spans="1:20" x14ac:dyDescent="0.3">
      <c r="A14" t="s">
        <v>1204</v>
      </c>
      <c r="B14" s="148">
        <v>332190</v>
      </c>
      <c r="C14" s="148">
        <v>570</v>
      </c>
      <c r="D14" t="s">
        <v>403</v>
      </c>
      <c r="E14" t="s">
        <v>404</v>
      </c>
      <c r="F14" t="s">
        <v>890</v>
      </c>
      <c r="G14" t="s">
        <v>9</v>
      </c>
      <c r="H14" s="329">
        <v>51.337000000000003</v>
      </c>
      <c r="I14" s="329">
        <v>0</v>
      </c>
      <c r="J14" s="329">
        <v>0</v>
      </c>
      <c r="K14" s="331">
        <v>51.337000000000003</v>
      </c>
      <c r="L14" s="329">
        <v>34.890999999999998</v>
      </c>
      <c r="M14" s="329">
        <v>0</v>
      </c>
      <c r="N14" s="329">
        <v>0</v>
      </c>
      <c r="O14" s="329">
        <v>3.3519999999999999</v>
      </c>
      <c r="P14" s="331">
        <v>13.094000000000005</v>
      </c>
      <c r="Q14" s="148" t="s">
        <v>536</v>
      </c>
      <c r="R14" t="s">
        <v>404</v>
      </c>
      <c r="S14" s="148">
        <v>12</v>
      </c>
    </row>
    <row r="15" spans="1:20" x14ac:dyDescent="0.3">
      <c r="A15" t="s">
        <v>1118</v>
      </c>
      <c r="B15" s="148">
        <v>331430</v>
      </c>
      <c r="C15" s="148">
        <v>169</v>
      </c>
      <c r="D15" t="s">
        <v>103</v>
      </c>
      <c r="E15" t="s">
        <v>396</v>
      </c>
      <c r="F15" t="s">
        <v>689</v>
      </c>
      <c r="G15" t="s">
        <v>9</v>
      </c>
      <c r="H15" s="329">
        <v>0</v>
      </c>
      <c r="I15" s="329">
        <v>0</v>
      </c>
      <c r="J15" s="329">
        <v>0</v>
      </c>
      <c r="K15" s="331">
        <v>0</v>
      </c>
      <c r="L15" s="329">
        <v>652.98</v>
      </c>
      <c r="M15" s="329">
        <v>0</v>
      </c>
      <c r="N15" s="329">
        <v>0</v>
      </c>
      <c r="O15" s="329">
        <v>0</v>
      </c>
      <c r="P15" s="331">
        <v>-652.98</v>
      </c>
      <c r="Q15" s="148" t="s">
        <v>536</v>
      </c>
      <c r="R15" t="s">
        <v>396</v>
      </c>
      <c r="S15" s="148">
        <v>12</v>
      </c>
    </row>
    <row r="16" spans="1:20" x14ac:dyDescent="0.3">
      <c r="A16" t="s">
        <v>1249</v>
      </c>
      <c r="B16" s="148">
        <v>332200</v>
      </c>
      <c r="C16" s="148">
        <v>72</v>
      </c>
      <c r="D16" t="s">
        <v>361</v>
      </c>
      <c r="E16" t="s">
        <v>362</v>
      </c>
      <c r="F16" t="s">
        <v>992</v>
      </c>
      <c r="G16" t="s">
        <v>14</v>
      </c>
      <c r="H16" s="329">
        <v>523.86300000000006</v>
      </c>
      <c r="I16" s="329">
        <v>0</v>
      </c>
      <c r="J16" s="329">
        <v>0</v>
      </c>
      <c r="K16" s="331">
        <v>523.86300000000006</v>
      </c>
      <c r="L16" s="329">
        <v>434.16699999999997</v>
      </c>
      <c r="M16" s="329">
        <v>0</v>
      </c>
      <c r="N16" s="329">
        <v>0</v>
      </c>
      <c r="O16" s="329">
        <v>22.076000000000001</v>
      </c>
      <c r="P16" s="331">
        <v>67.62000000000009</v>
      </c>
      <c r="Q16" s="148" t="s">
        <v>536</v>
      </c>
      <c r="R16" t="s">
        <v>362</v>
      </c>
      <c r="S16" s="148">
        <v>4</v>
      </c>
    </row>
    <row r="17" spans="1:19" x14ac:dyDescent="0.3">
      <c r="A17" t="s">
        <v>1205</v>
      </c>
      <c r="B17" s="148">
        <v>332210</v>
      </c>
      <c r="C17" s="148">
        <v>321</v>
      </c>
      <c r="D17" t="s">
        <v>272</v>
      </c>
      <c r="E17" t="s">
        <v>273</v>
      </c>
      <c r="F17" t="s">
        <v>892</v>
      </c>
      <c r="G17" t="s">
        <v>6</v>
      </c>
      <c r="H17" s="329">
        <v>973.17</v>
      </c>
      <c r="I17" s="329">
        <v>0</v>
      </c>
      <c r="J17" s="329">
        <v>0</v>
      </c>
      <c r="K17" s="331">
        <v>973.17</v>
      </c>
      <c r="L17" s="329">
        <v>1138.616</v>
      </c>
      <c r="M17" s="330">
        <v>0</v>
      </c>
      <c r="N17" s="329">
        <v>74.942999999999998</v>
      </c>
      <c r="O17" s="329">
        <v>73.698999999999998</v>
      </c>
      <c r="P17" s="331">
        <v>-314.08800000000002</v>
      </c>
      <c r="Q17" s="148" t="s">
        <v>536</v>
      </c>
      <c r="R17" t="s">
        <v>273</v>
      </c>
      <c r="S17" s="148">
        <v>12</v>
      </c>
    </row>
    <row r="18" spans="1:19" x14ac:dyDescent="0.3">
      <c r="A18" t="s">
        <v>1248</v>
      </c>
      <c r="B18" s="148">
        <v>331005</v>
      </c>
      <c r="C18" s="148">
        <v>684</v>
      </c>
      <c r="D18" t="s">
        <v>357</v>
      </c>
      <c r="E18" t="s">
        <v>358</v>
      </c>
      <c r="F18" t="s">
        <v>988</v>
      </c>
      <c r="G18" t="s">
        <v>4</v>
      </c>
      <c r="H18" s="329">
        <v>1818.327</v>
      </c>
      <c r="I18" s="329">
        <v>0</v>
      </c>
      <c r="J18" s="329">
        <v>0</v>
      </c>
      <c r="K18" s="331">
        <v>1818.327</v>
      </c>
      <c r="L18" s="329">
        <v>1279.82</v>
      </c>
      <c r="M18" s="329">
        <v>0</v>
      </c>
      <c r="N18" s="329">
        <v>0</v>
      </c>
      <c r="O18" s="329">
        <v>324.416</v>
      </c>
      <c r="P18" s="331">
        <v>214.09100000000007</v>
      </c>
      <c r="Q18" s="148" t="s">
        <v>536</v>
      </c>
      <c r="R18" t="s">
        <v>358</v>
      </c>
      <c r="S18" s="148">
        <v>12</v>
      </c>
    </row>
    <row r="19" spans="1:19" x14ac:dyDescent="0.3">
      <c r="A19" t="s">
        <v>1119</v>
      </c>
      <c r="B19" s="148">
        <v>331440</v>
      </c>
      <c r="C19" s="148">
        <v>169</v>
      </c>
      <c r="D19" t="s">
        <v>103</v>
      </c>
      <c r="E19" t="s">
        <v>125</v>
      </c>
      <c r="F19" t="s">
        <v>655</v>
      </c>
      <c r="G19" t="s">
        <v>9</v>
      </c>
      <c r="H19" s="329">
        <v>1422.1</v>
      </c>
      <c r="I19" s="329">
        <v>0</v>
      </c>
      <c r="J19" s="329">
        <v>0</v>
      </c>
      <c r="K19" s="331">
        <v>1422.1</v>
      </c>
      <c r="L19" s="329">
        <v>1359.462</v>
      </c>
      <c r="M19" s="329">
        <v>0</v>
      </c>
      <c r="N19" s="329">
        <v>0</v>
      </c>
      <c r="O19" s="329">
        <v>37.451999999999998</v>
      </c>
      <c r="P19" s="331">
        <v>25.185999999999922</v>
      </c>
      <c r="Q19" s="148" t="s">
        <v>536</v>
      </c>
      <c r="R19" t="s">
        <v>125</v>
      </c>
      <c r="S19" s="148">
        <v>12</v>
      </c>
    </row>
    <row r="20" spans="1:19" x14ac:dyDescent="0.3">
      <c r="A20" t="s">
        <v>1207</v>
      </c>
      <c r="B20" s="148">
        <v>332220</v>
      </c>
      <c r="C20" s="148">
        <v>44</v>
      </c>
      <c r="D20" t="s">
        <v>274</v>
      </c>
      <c r="E20" t="s">
        <v>275</v>
      </c>
      <c r="F20" t="s">
        <v>897</v>
      </c>
      <c r="G20" t="s">
        <v>14</v>
      </c>
      <c r="H20" s="329">
        <v>2135.5569999999998</v>
      </c>
      <c r="I20" s="329">
        <v>0</v>
      </c>
      <c r="J20" s="329">
        <v>0</v>
      </c>
      <c r="K20" s="331">
        <v>2135.5569999999998</v>
      </c>
      <c r="L20" s="329">
        <v>1936.2180000000001</v>
      </c>
      <c r="M20" s="329">
        <v>0</v>
      </c>
      <c r="N20" s="329">
        <v>4.8879999999999999</v>
      </c>
      <c r="O20" s="329">
        <v>73.158000000000001</v>
      </c>
      <c r="P20" s="331">
        <v>121.29299999999971</v>
      </c>
      <c r="Q20" s="148" t="s">
        <v>536</v>
      </c>
      <c r="R20" t="s">
        <v>275</v>
      </c>
      <c r="S20" s="148">
        <v>12</v>
      </c>
    </row>
    <row r="21" spans="1:19" x14ac:dyDescent="0.3">
      <c r="A21" t="s">
        <v>1120</v>
      </c>
      <c r="B21" s="148">
        <v>331450</v>
      </c>
      <c r="C21" s="148">
        <v>169</v>
      </c>
      <c r="D21" t="s">
        <v>103</v>
      </c>
      <c r="E21" t="s">
        <v>126</v>
      </c>
      <c r="F21" t="s">
        <v>707</v>
      </c>
      <c r="G21" t="s">
        <v>9</v>
      </c>
      <c r="H21" s="329">
        <v>813.49099999999999</v>
      </c>
      <c r="I21" s="329">
        <v>0</v>
      </c>
      <c r="J21" s="329">
        <v>0</v>
      </c>
      <c r="K21" s="331">
        <v>813.49099999999999</v>
      </c>
      <c r="L21" s="329">
        <v>770.04700000000003</v>
      </c>
      <c r="M21" s="329">
        <v>0</v>
      </c>
      <c r="N21" s="329">
        <v>0</v>
      </c>
      <c r="O21" s="329">
        <v>47.279000000000003</v>
      </c>
      <c r="P21" s="331">
        <v>-3.8350000000000435</v>
      </c>
      <c r="Q21" s="148" t="s">
        <v>536</v>
      </c>
      <c r="R21" t="s">
        <v>126</v>
      </c>
      <c r="S21" s="148">
        <v>12</v>
      </c>
    </row>
    <row r="22" spans="1:19" x14ac:dyDescent="0.3">
      <c r="A22" t="s">
        <v>1081</v>
      </c>
      <c r="B22" s="148">
        <v>331160</v>
      </c>
      <c r="C22" s="148">
        <v>2</v>
      </c>
      <c r="D22" t="s">
        <v>80</v>
      </c>
      <c r="E22" t="s">
        <v>393</v>
      </c>
      <c r="F22" t="s">
        <v>608</v>
      </c>
      <c r="G22" t="s">
        <v>7</v>
      </c>
      <c r="H22" s="329">
        <v>0</v>
      </c>
      <c r="I22" s="329">
        <v>0</v>
      </c>
      <c r="J22" s="329">
        <v>0</v>
      </c>
      <c r="K22" s="331">
        <v>0</v>
      </c>
      <c r="L22" s="329">
        <v>367.28500000000003</v>
      </c>
      <c r="M22" s="329">
        <v>0</v>
      </c>
      <c r="N22" s="329">
        <v>0</v>
      </c>
      <c r="O22" s="329">
        <v>0</v>
      </c>
      <c r="P22" s="331">
        <v>-367.28500000000003</v>
      </c>
      <c r="Q22" s="148" t="s">
        <v>536</v>
      </c>
      <c r="R22" t="s">
        <v>393</v>
      </c>
      <c r="S22" s="148">
        <v>12</v>
      </c>
    </row>
    <row r="23" spans="1:19" x14ac:dyDescent="0.3">
      <c r="A23" t="s">
        <v>1121</v>
      </c>
      <c r="B23" s="148">
        <v>331460</v>
      </c>
      <c r="C23" s="148">
        <v>169</v>
      </c>
      <c r="D23" t="s">
        <v>103</v>
      </c>
      <c r="E23" t="s">
        <v>127</v>
      </c>
      <c r="F23" t="s">
        <v>709</v>
      </c>
      <c r="G23" t="s">
        <v>14</v>
      </c>
      <c r="H23" s="329">
        <v>639.88900000000001</v>
      </c>
      <c r="I23" s="329">
        <v>0</v>
      </c>
      <c r="J23" s="329">
        <v>0</v>
      </c>
      <c r="K23" s="331">
        <v>639.88900000000001</v>
      </c>
      <c r="L23" s="329">
        <v>618.28700000000003</v>
      </c>
      <c r="M23" s="329">
        <v>0</v>
      </c>
      <c r="N23" s="329">
        <v>0</v>
      </c>
      <c r="O23" s="329">
        <v>14.706</v>
      </c>
      <c r="P23" s="331">
        <v>6.8959999999999759</v>
      </c>
      <c r="Q23" s="148" t="s">
        <v>536</v>
      </c>
      <c r="R23" t="s">
        <v>127</v>
      </c>
      <c r="S23" s="148">
        <v>12</v>
      </c>
    </row>
    <row r="24" spans="1:19" x14ac:dyDescent="0.3">
      <c r="A24" t="s">
        <v>1122</v>
      </c>
      <c r="B24" s="148">
        <v>331470</v>
      </c>
      <c r="C24" s="148">
        <v>169</v>
      </c>
      <c r="D24" t="s">
        <v>103</v>
      </c>
      <c r="E24" t="s">
        <v>128</v>
      </c>
      <c r="F24" t="s">
        <v>657</v>
      </c>
      <c r="G24" t="s">
        <v>9</v>
      </c>
      <c r="H24" s="329">
        <v>2594.9609999999998</v>
      </c>
      <c r="I24" s="329">
        <v>0</v>
      </c>
      <c r="J24" s="329">
        <v>0</v>
      </c>
      <c r="K24" s="331">
        <v>2594.9609999999998</v>
      </c>
      <c r="L24" s="329">
        <v>2473.16</v>
      </c>
      <c r="M24" s="329">
        <v>0</v>
      </c>
      <c r="N24" s="329">
        <v>0</v>
      </c>
      <c r="O24" s="329">
        <v>49.945</v>
      </c>
      <c r="P24" s="331">
        <v>71.855999999999938</v>
      </c>
      <c r="Q24" s="148" t="s">
        <v>536</v>
      </c>
      <c r="R24" t="s">
        <v>128</v>
      </c>
      <c r="S24" s="148">
        <v>7</v>
      </c>
    </row>
    <row r="25" spans="1:19" x14ac:dyDescent="0.3">
      <c r="A25" t="s">
        <v>1213</v>
      </c>
      <c r="B25" s="148">
        <v>332280</v>
      </c>
      <c r="C25" s="148">
        <v>22</v>
      </c>
      <c r="D25" t="s">
        <v>287</v>
      </c>
      <c r="E25" t="s">
        <v>914</v>
      </c>
      <c r="F25" t="s">
        <v>913</v>
      </c>
      <c r="G25" t="s">
        <v>6</v>
      </c>
      <c r="H25" s="329">
        <v>25260.367999999999</v>
      </c>
      <c r="I25" s="329">
        <v>0</v>
      </c>
      <c r="J25" s="329">
        <v>0</v>
      </c>
      <c r="K25" s="331">
        <v>25260.367999999999</v>
      </c>
      <c r="L25" s="329">
        <v>23443.429</v>
      </c>
      <c r="M25" s="329">
        <v>0</v>
      </c>
      <c r="N25" s="329">
        <v>0</v>
      </c>
      <c r="O25" s="329">
        <v>529.03200000000004</v>
      </c>
      <c r="P25" s="331">
        <v>1287.9069999999983</v>
      </c>
      <c r="Q25" s="148" t="s">
        <v>536</v>
      </c>
      <c r="R25" t="s">
        <v>914</v>
      </c>
      <c r="S25" s="148">
        <v>12</v>
      </c>
    </row>
    <row r="26" spans="1:19" x14ac:dyDescent="0.3">
      <c r="A26" t="s">
        <v>1214</v>
      </c>
      <c r="B26" s="148">
        <v>332290</v>
      </c>
      <c r="C26" s="148">
        <v>319</v>
      </c>
      <c r="D26" t="s">
        <v>289</v>
      </c>
      <c r="E26" t="s">
        <v>290</v>
      </c>
      <c r="F26" t="s">
        <v>631</v>
      </c>
      <c r="G26" t="s">
        <v>9</v>
      </c>
      <c r="H26" s="329">
        <v>0</v>
      </c>
      <c r="I26" s="329">
        <v>500.89100000000002</v>
      </c>
      <c r="J26" s="329">
        <v>0</v>
      </c>
      <c r="K26" s="331">
        <v>500.89100000000002</v>
      </c>
      <c r="L26" s="329">
        <v>569.89200000000005</v>
      </c>
      <c r="M26" s="330">
        <v>0</v>
      </c>
      <c r="N26" s="329">
        <v>67.52</v>
      </c>
      <c r="O26" s="329">
        <v>0</v>
      </c>
      <c r="P26" s="331">
        <v>-136.52100000000002</v>
      </c>
      <c r="Q26" s="148" t="s">
        <v>536</v>
      </c>
      <c r="R26" t="s">
        <v>290</v>
      </c>
      <c r="S26" s="148">
        <v>12</v>
      </c>
    </row>
    <row r="27" spans="1:19" x14ac:dyDescent="0.3">
      <c r="A27" t="s">
        <v>1215</v>
      </c>
      <c r="B27" s="148">
        <v>332300</v>
      </c>
      <c r="C27" s="148">
        <v>625</v>
      </c>
      <c r="D27" t="s">
        <v>406</v>
      </c>
      <c r="E27" t="s">
        <v>407</v>
      </c>
      <c r="F27" t="s">
        <v>916</v>
      </c>
      <c r="G27" t="s">
        <v>9</v>
      </c>
      <c r="H27" s="329">
        <v>289.80900000000003</v>
      </c>
      <c r="I27" s="329">
        <v>0</v>
      </c>
      <c r="J27" s="329">
        <v>0</v>
      </c>
      <c r="K27" s="331">
        <v>289.80900000000003</v>
      </c>
      <c r="L27" s="329">
        <v>591.91099999999994</v>
      </c>
      <c r="M27" s="329">
        <v>0</v>
      </c>
      <c r="N27" s="329">
        <v>51.707999999999998</v>
      </c>
      <c r="O27" s="329">
        <v>6.02</v>
      </c>
      <c r="P27" s="331">
        <v>-359.82999999999993</v>
      </c>
      <c r="Q27" s="148" t="s">
        <v>536</v>
      </c>
      <c r="R27" t="s">
        <v>407</v>
      </c>
      <c r="S27" s="148">
        <v>12</v>
      </c>
    </row>
    <row r="28" spans="1:19" x14ac:dyDescent="0.3">
      <c r="A28" t="s">
        <v>1082</v>
      </c>
      <c r="B28" s="148">
        <v>331170</v>
      </c>
      <c r="C28" s="148">
        <v>2</v>
      </c>
      <c r="D28" t="s">
        <v>80</v>
      </c>
      <c r="E28" t="s">
        <v>93</v>
      </c>
      <c r="F28" t="s">
        <v>587</v>
      </c>
      <c r="G28" t="s">
        <v>13</v>
      </c>
      <c r="H28" s="329">
        <v>-12.144</v>
      </c>
      <c r="I28" s="329">
        <v>0</v>
      </c>
      <c r="J28" s="329">
        <v>0</v>
      </c>
      <c r="K28" s="331">
        <v>-12.144</v>
      </c>
      <c r="L28" s="329">
        <v>612.01400000000001</v>
      </c>
      <c r="M28" s="329">
        <v>0</v>
      </c>
      <c r="N28" s="329">
        <v>0</v>
      </c>
      <c r="O28" s="329">
        <v>12.144</v>
      </c>
      <c r="P28" s="331">
        <v>-636.30200000000002</v>
      </c>
      <c r="Q28" s="148" t="s">
        <v>536</v>
      </c>
      <c r="R28" t="s">
        <v>93</v>
      </c>
      <c r="S28" s="148">
        <v>10</v>
      </c>
    </row>
    <row r="29" spans="1:19" x14ac:dyDescent="0.3">
      <c r="A29" t="s">
        <v>1057</v>
      </c>
      <c r="B29" s="148">
        <v>331010</v>
      </c>
      <c r="C29" s="148">
        <v>449</v>
      </c>
      <c r="D29" t="s">
        <v>61</v>
      </c>
      <c r="E29" t="s">
        <v>62</v>
      </c>
      <c r="F29" t="s">
        <v>563</v>
      </c>
      <c r="G29" t="s">
        <v>8</v>
      </c>
      <c r="H29" s="329">
        <v>245.84100000000001</v>
      </c>
      <c r="I29" s="329">
        <v>0</v>
      </c>
      <c r="J29" s="329">
        <v>0</v>
      </c>
      <c r="K29" s="331">
        <v>245.84100000000001</v>
      </c>
      <c r="L29" s="329">
        <v>214.965</v>
      </c>
      <c r="M29" s="329">
        <v>0</v>
      </c>
      <c r="N29" s="329">
        <v>0</v>
      </c>
      <c r="O29" s="329">
        <v>3.5790000000000002</v>
      </c>
      <c r="P29" s="331">
        <v>27.297000000000004</v>
      </c>
      <c r="Q29" s="148" t="s">
        <v>536</v>
      </c>
      <c r="R29" t="s">
        <v>62</v>
      </c>
      <c r="S29" s="148">
        <v>1</v>
      </c>
    </row>
    <row r="30" spans="1:19" x14ac:dyDescent="0.3">
      <c r="A30" t="s">
        <v>1217</v>
      </c>
      <c r="B30" s="148">
        <v>332320</v>
      </c>
      <c r="C30" s="148">
        <v>340</v>
      </c>
      <c r="D30" t="s">
        <v>295</v>
      </c>
      <c r="E30" t="s">
        <v>296</v>
      </c>
      <c r="F30" t="s">
        <v>920</v>
      </c>
      <c r="G30" t="s">
        <v>4</v>
      </c>
      <c r="H30" s="329">
        <v>285.11200000000002</v>
      </c>
      <c r="I30" s="329">
        <v>0</v>
      </c>
      <c r="J30" s="329">
        <v>0</v>
      </c>
      <c r="K30" s="331">
        <v>285.11200000000002</v>
      </c>
      <c r="L30" s="329">
        <v>246.75200000000001</v>
      </c>
      <c r="M30" s="329">
        <v>0</v>
      </c>
      <c r="N30" s="329">
        <v>0</v>
      </c>
      <c r="O30" s="329">
        <v>14.646000000000001</v>
      </c>
      <c r="P30" s="331">
        <v>23.714000000000013</v>
      </c>
      <c r="Q30" s="148" t="s">
        <v>536</v>
      </c>
      <c r="R30" t="s">
        <v>296</v>
      </c>
      <c r="S30" s="148">
        <v>2</v>
      </c>
    </row>
    <row r="31" spans="1:19" x14ac:dyDescent="0.3">
      <c r="A31" t="s">
        <v>1123</v>
      </c>
      <c r="B31" s="148">
        <v>331480</v>
      </c>
      <c r="C31" s="148">
        <v>169</v>
      </c>
      <c r="D31" t="s">
        <v>103</v>
      </c>
      <c r="E31" t="s">
        <v>129</v>
      </c>
      <c r="F31" t="s">
        <v>659</v>
      </c>
      <c r="G31" t="s">
        <v>6</v>
      </c>
      <c r="H31" s="329">
        <v>1788.845</v>
      </c>
      <c r="I31" s="329">
        <v>0</v>
      </c>
      <c r="J31" s="329">
        <v>0</v>
      </c>
      <c r="K31" s="331">
        <v>1788.845</v>
      </c>
      <c r="L31" s="329">
        <v>1325.5920000000001</v>
      </c>
      <c r="M31" s="329">
        <v>0</v>
      </c>
      <c r="N31" s="329">
        <v>0</v>
      </c>
      <c r="O31" s="329">
        <v>36.340000000000003</v>
      </c>
      <c r="P31" s="331">
        <v>426.9129999999999</v>
      </c>
      <c r="Q31" s="148" t="s">
        <v>536</v>
      </c>
      <c r="R31" t="s">
        <v>129</v>
      </c>
      <c r="S31" s="148">
        <v>12</v>
      </c>
    </row>
    <row r="32" spans="1:19" x14ac:dyDescent="0.3">
      <c r="A32" t="s">
        <v>1258</v>
      </c>
      <c r="B32" s="148">
        <v>332870</v>
      </c>
      <c r="C32" s="148">
        <v>375</v>
      </c>
      <c r="D32" t="s">
        <v>409</v>
      </c>
      <c r="E32" t="s">
        <v>410</v>
      </c>
      <c r="F32" t="s">
        <v>1022</v>
      </c>
      <c r="G32" t="s">
        <v>9</v>
      </c>
      <c r="H32" s="329">
        <v>78.182000000000002</v>
      </c>
      <c r="I32" s="329">
        <v>0</v>
      </c>
      <c r="J32" s="329">
        <v>0</v>
      </c>
      <c r="K32" s="331">
        <v>78.182000000000002</v>
      </c>
      <c r="L32" s="329">
        <v>340.34199999999998</v>
      </c>
      <c r="M32" s="329">
        <v>0</v>
      </c>
      <c r="N32" s="329">
        <v>3.06</v>
      </c>
      <c r="O32" s="329">
        <v>0.90600000000000003</v>
      </c>
      <c r="P32" s="331">
        <v>-266.12599999999998</v>
      </c>
      <c r="Q32" s="148" t="s">
        <v>536</v>
      </c>
      <c r="R32" t="s">
        <v>410</v>
      </c>
      <c r="S32" s="148">
        <v>12</v>
      </c>
    </row>
    <row r="33" spans="1:19" x14ac:dyDescent="0.3">
      <c r="A33" t="s">
        <v>1124</v>
      </c>
      <c r="B33" s="148">
        <v>331490</v>
      </c>
      <c r="C33" s="148">
        <v>169</v>
      </c>
      <c r="D33" t="s">
        <v>103</v>
      </c>
      <c r="E33" t="s">
        <v>130</v>
      </c>
      <c r="F33" t="s">
        <v>687</v>
      </c>
      <c r="G33" t="s">
        <v>9</v>
      </c>
      <c r="H33" s="329">
        <v>0</v>
      </c>
      <c r="I33" s="329">
        <v>0</v>
      </c>
      <c r="J33" s="329">
        <v>0</v>
      </c>
      <c r="K33" s="331">
        <v>0</v>
      </c>
      <c r="L33" s="329">
        <v>895.94899999999996</v>
      </c>
      <c r="M33" s="329">
        <v>0</v>
      </c>
      <c r="N33" s="329">
        <v>0</v>
      </c>
      <c r="O33" s="329">
        <v>0</v>
      </c>
      <c r="P33" s="331">
        <v>-895.94899999999996</v>
      </c>
      <c r="Q33" s="148" t="s">
        <v>536</v>
      </c>
      <c r="R33" t="s">
        <v>130</v>
      </c>
      <c r="S33" s="148">
        <v>12</v>
      </c>
    </row>
    <row r="34" spans="1:19" x14ac:dyDescent="0.3">
      <c r="A34" t="s">
        <v>1219</v>
      </c>
      <c r="B34" s="148">
        <v>332330</v>
      </c>
      <c r="C34" s="148">
        <v>416</v>
      </c>
      <c r="D34" t="s">
        <v>299</v>
      </c>
      <c r="E34" t="s">
        <v>300</v>
      </c>
      <c r="F34" t="s">
        <v>924</v>
      </c>
      <c r="G34" t="s">
        <v>14</v>
      </c>
      <c r="H34" s="329">
        <v>451.65</v>
      </c>
      <c r="I34" s="329">
        <v>0</v>
      </c>
      <c r="J34" s="329">
        <v>0</v>
      </c>
      <c r="K34" s="331">
        <v>451.65</v>
      </c>
      <c r="L34" s="329">
        <v>368.26499999999999</v>
      </c>
      <c r="M34" s="330">
        <v>0</v>
      </c>
      <c r="N34" s="329">
        <v>31.991</v>
      </c>
      <c r="O34" s="329">
        <v>11.981999999999999</v>
      </c>
      <c r="P34" s="331">
        <v>39.411999999999992</v>
      </c>
      <c r="Q34" s="148" t="s">
        <v>536</v>
      </c>
      <c r="R34" t="s">
        <v>300</v>
      </c>
      <c r="S34" s="148">
        <v>12</v>
      </c>
    </row>
    <row r="35" spans="1:19" x14ac:dyDescent="0.3">
      <c r="A35" t="s">
        <v>1255</v>
      </c>
      <c r="B35" s="148">
        <v>332740</v>
      </c>
      <c r="C35" s="148">
        <v>242</v>
      </c>
      <c r="D35" t="s">
        <v>371</v>
      </c>
      <c r="E35" t="s">
        <v>372</v>
      </c>
      <c r="F35" t="s">
        <v>1015</v>
      </c>
      <c r="G35" t="s">
        <v>4</v>
      </c>
      <c r="H35" s="329">
        <v>175.898</v>
      </c>
      <c r="I35" s="329">
        <v>0</v>
      </c>
      <c r="J35" s="329">
        <v>0</v>
      </c>
      <c r="K35" s="331">
        <v>175.898</v>
      </c>
      <c r="L35" s="329">
        <v>162.99199999999999</v>
      </c>
      <c r="M35" s="329">
        <v>0</v>
      </c>
      <c r="N35" s="329">
        <v>5.0000000000000001E-3</v>
      </c>
      <c r="O35" s="329">
        <v>28.131</v>
      </c>
      <c r="P35" s="331">
        <v>-15.229999999999995</v>
      </c>
      <c r="Q35" s="148" t="s">
        <v>536</v>
      </c>
      <c r="R35" t="s">
        <v>372</v>
      </c>
      <c r="S35" s="148">
        <v>12</v>
      </c>
    </row>
    <row r="36" spans="1:19" x14ac:dyDescent="0.3">
      <c r="A36" t="s">
        <v>1125</v>
      </c>
      <c r="B36" s="148">
        <v>331500</v>
      </c>
      <c r="C36" s="148">
        <v>169</v>
      </c>
      <c r="D36" t="s">
        <v>103</v>
      </c>
      <c r="E36" t="s">
        <v>131</v>
      </c>
      <c r="F36" t="s">
        <v>661</v>
      </c>
      <c r="G36" t="s">
        <v>11</v>
      </c>
      <c r="H36" s="329">
        <v>1814.6220000000001</v>
      </c>
      <c r="I36" s="329">
        <v>0</v>
      </c>
      <c r="J36" s="329">
        <v>0</v>
      </c>
      <c r="K36" s="331">
        <v>1814.6220000000001</v>
      </c>
      <c r="L36" s="329">
        <v>1702.538</v>
      </c>
      <c r="M36" s="329">
        <v>0</v>
      </c>
      <c r="N36" s="329">
        <v>0</v>
      </c>
      <c r="O36" s="329">
        <v>50.226999999999997</v>
      </c>
      <c r="P36" s="331">
        <v>61.857000000000063</v>
      </c>
      <c r="Q36" s="148" t="s">
        <v>536</v>
      </c>
      <c r="R36" t="s">
        <v>131</v>
      </c>
      <c r="S36" s="148">
        <v>12</v>
      </c>
    </row>
    <row r="37" spans="1:19" x14ac:dyDescent="0.3">
      <c r="A37" t="s">
        <v>1220</v>
      </c>
      <c r="B37" s="148">
        <v>332340</v>
      </c>
      <c r="C37" s="148">
        <v>150</v>
      </c>
      <c r="D37" t="s">
        <v>301</v>
      </c>
      <c r="E37" t="s">
        <v>168</v>
      </c>
      <c r="F37" t="s">
        <v>926</v>
      </c>
      <c r="G37" t="s">
        <v>5</v>
      </c>
      <c r="H37" s="329">
        <v>30039.202000000001</v>
      </c>
      <c r="I37" s="329">
        <v>0</v>
      </c>
      <c r="J37" s="329">
        <v>0</v>
      </c>
      <c r="K37" s="331">
        <v>30039.202000000001</v>
      </c>
      <c r="L37" s="329">
        <v>28670.850999999999</v>
      </c>
      <c r="M37" s="329">
        <v>0</v>
      </c>
      <c r="N37" s="329">
        <v>0</v>
      </c>
      <c r="O37" s="329">
        <v>1268.038</v>
      </c>
      <c r="P37" s="331">
        <v>100.31300000000238</v>
      </c>
      <c r="Q37" s="148" t="s">
        <v>536</v>
      </c>
      <c r="R37" t="s">
        <v>168</v>
      </c>
      <c r="S37" s="148">
        <v>12</v>
      </c>
    </row>
    <row r="38" spans="1:19" x14ac:dyDescent="0.3">
      <c r="A38" t="s">
        <v>1126</v>
      </c>
      <c r="B38" s="148">
        <v>331510</v>
      </c>
      <c r="C38" s="148">
        <v>169</v>
      </c>
      <c r="D38" t="s">
        <v>103</v>
      </c>
      <c r="E38" t="s">
        <v>132</v>
      </c>
      <c r="F38" t="s">
        <v>663</v>
      </c>
      <c r="G38" t="s">
        <v>11</v>
      </c>
      <c r="H38" s="329">
        <v>1947.7180000000001</v>
      </c>
      <c r="I38" s="329">
        <v>0</v>
      </c>
      <c r="J38" s="329">
        <v>0</v>
      </c>
      <c r="K38" s="331">
        <v>1947.7180000000001</v>
      </c>
      <c r="L38" s="329">
        <v>1872.3620000000001</v>
      </c>
      <c r="M38" s="329">
        <v>0</v>
      </c>
      <c r="N38" s="329">
        <v>0</v>
      </c>
      <c r="O38" s="329">
        <v>33.936</v>
      </c>
      <c r="P38" s="331">
        <v>41.419999999999995</v>
      </c>
      <c r="Q38" s="148" t="s">
        <v>536</v>
      </c>
      <c r="R38" t="s">
        <v>132</v>
      </c>
      <c r="S38" s="148">
        <v>12</v>
      </c>
    </row>
    <row r="39" spans="1:19" x14ac:dyDescent="0.3">
      <c r="A39" t="s">
        <v>1083</v>
      </c>
      <c r="B39" s="148">
        <v>331180</v>
      </c>
      <c r="C39" s="148">
        <v>2</v>
      </c>
      <c r="D39" t="s">
        <v>80</v>
      </c>
      <c r="E39" t="s">
        <v>605</v>
      </c>
      <c r="F39" t="s">
        <v>604</v>
      </c>
      <c r="G39" t="s">
        <v>14</v>
      </c>
      <c r="H39" s="329">
        <v>1027.153</v>
      </c>
      <c r="I39" s="329">
        <v>0</v>
      </c>
      <c r="J39" s="329">
        <v>0</v>
      </c>
      <c r="K39" s="331">
        <v>1027.153</v>
      </c>
      <c r="L39" s="329">
        <v>950.46900000000005</v>
      </c>
      <c r="M39" s="330">
        <v>0</v>
      </c>
      <c r="N39" s="329">
        <v>0</v>
      </c>
      <c r="O39" s="329">
        <v>14.448</v>
      </c>
      <c r="P39" s="331">
        <v>62.235999999999969</v>
      </c>
      <c r="Q39" s="148" t="s">
        <v>536</v>
      </c>
      <c r="R39" t="s">
        <v>605</v>
      </c>
      <c r="S39" s="148">
        <v>8</v>
      </c>
    </row>
    <row r="40" spans="1:19" x14ac:dyDescent="0.3">
      <c r="A40" t="s">
        <v>1058</v>
      </c>
      <c r="B40" s="148">
        <v>331020</v>
      </c>
      <c r="C40" s="148">
        <v>412</v>
      </c>
      <c r="D40" t="s">
        <v>63</v>
      </c>
      <c r="E40" t="s">
        <v>64</v>
      </c>
      <c r="F40" t="s">
        <v>565</v>
      </c>
      <c r="G40" t="s">
        <v>9</v>
      </c>
      <c r="H40" s="329">
        <v>1701.5450000000001</v>
      </c>
      <c r="I40" s="329">
        <v>0</v>
      </c>
      <c r="J40" s="329">
        <v>0</v>
      </c>
      <c r="K40" s="331">
        <v>1701.5450000000001</v>
      </c>
      <c r="L40" s="329">
        <v>1726.0150000000001</v>
      </c>
      <c r="M40" s="329">
        <v>0</v>
      </c>
      <c r="N40" s="329">
        <v>45.037999999999997</v>
      </c>
      <c r="O40" s="329">
        <v>32.268999999999998</v>
      </c>
      <c r="P40" s="331">
        <v>-101.77700000000002</v>
      </c>
      <c r="Q40" s="148" t="s">
        <v>536</v>
      </c>
      <c r="R40" t="s">
        <v>64</v>
      </c>
      <c r="S40" s="148">
        <v>12</v>
      </c>
    </row>
    <row r="41" spans="1:19" x14ac:dyDescent="0.3">
      <c r="A41" t="s">
        <v>1224</v>
      </c>
      <c r="B41" s="148">
        <v>332380</v>
      </c>
      <c r="C41" s="148">
        <v>254</v>
      </c>
      <c r="D41" t="s">
        <v>303</v>
      </c>
      <c r="E41" t="s">
        <v>307</v>
      </c>
      <c r="F41" t="s">
        <v>934</v>
      </c>
      <c r="G41" t="s">
        <v>10</v>
      </c>
      <c r="H41" s="329">
        <v>4423.0410000000002</v>
      </c>
      <c r="I41" s="329">
        <v>0</v>
      </c>
      <c r="J41" s="329">
        <v>0</v>
      </c>
      <c r="K41" s="331">
        <v>4423.0410000000002</v>
      </c>
      <c r="L41" s="329">
        <v>5563.4560000000001</v>
      </c>
      <c r="M41" s="329">
        <v>0</v>
      </c>
      <c r="N41" s="329">
        <v>0</v>
      </c>
      <c r="O41" s="329">
        <v>257.11900000000003</v>
      </c>
      <c r="P41" s="331">
        <v>-1397.5340000000001</v>
      </c>
      <c r="Q41" s="148" t="s">
        <v>536</v>
      </c>
      <c r="R41" t="s">
        <v>307</v>
      </c>
      <c r="S41" s="148">
        <v>12</v>
      </c>
    </row>
    <row r="42" spans="1:19" x14ac:dyDescent="0.3">
      <c r="A42" t="s">
        <v>1127</v>
      </c>
      <c r="B42" s="148">
        <v>331520</v>
      </c>
      <c r="C42" s="148">
        <v>169</v>
      </c>
      <c r="D42" t="s">
        <v>103</v>
      </c>
      <c r="E42" t="s">
        <v>133</v>
      </c>
      <c r="F42" t="s">
        <v>711</v>
      </c>
      <c r="G42" t="s">
        <v>14</v>
      </c>
      <c r="H42" s="329">
        <v>985.23400000000004</v>
      </c>
      <c r="I42" s="329">
        <v>0</v>
      </c>
      <c r="J42" s="329">
        <v>0</v>
      </c>
      <c r="K42" s="331">
        <v>985.23400000000004</v>
      </c>
      <c r="L42" s="329">
        <v>946.80200000000002</v>
      </c>
      <c r="M42" s="329">
        <v>0</v>
      </c>
      <c r="N42" s="329">
        <v>0</v>
      </c>
      <c r="O42" s="329">
        <v>15.260999999999999</v>
      </c>
      <c r="P42" s="331">
        <v>23.171000000000017</v>
      </c>
      <c r="Q42" s="148" t="s">
        <v>536</v>
      </c>
      <c r="R42" t="s">
        <v>133</v>
      </c>
      <c r="S42" s="148">
        <v>11</v>
      </c>
    </row>
    <row r="43" spans="1:19" x14ac:dyDescent="0.3">
      <c r="A43" t="s">
        <v>1228</v>
      </c>
      <c r="B43" s="148">
        <v>332420</v>
      </c>
      <c r="C43" s="148">
        <v>408</v>
      </c>
      <c r="D43" t="s">
        <v>311</v>
      </c>
      <c r="E43" t="s">
        <v>312</v>
      </c>
      <c r="F43" t="s">
        <v>942</v>
      </c>
      <c r="G43" t="s">
        <v>9</v>
      </c>
      <c r="H43" s="329">
        <v>765.16399999999999</v>
      </c>
      <c r="I43" s="329">
        <v>0</v>
      </c>
      <c r="J43" s="329">
        <v>0</v>
      </c>
      <c r="K43" s="331">
        <v>765.16399999999999</v>
      </c>
      <c r="L43" s="329">
        <v>731.07</v>
      </c>
      <c r="M43" s="329">
        <v>0</v>
      </c>
      <c r="N43" s="329">
        <v>7.57</v>
      </c>
      <c r="O43" s="329">
        <v>26.942</v>
      </c>
      <c r="P43" s="331">
        <v>-0.41800000000006321</v>
      </c>
      <c r="Q43" s="148" t="s">
        <v>536</v>
      </c>
      <c r="R43" t="s">
        <v>312</v>
      </c>
      <c r="S43" s="148">
        <v>12</v>
      </c>
    </row>
    <row r="44" spans="1:19" x14ac:dyDescent="0.3">
      <c r="A44" t="s">
        <v>1128</v>
      </c>
      <c r="B44" s="148">
        <v>331530</v>
      </c>
      <c r="C44" s="148">
        <v>169</v>
      </c>
      <c r="D44" t="s">
        <v>103</v>
      </c>
      <c r="E44" t="s">
        <v>134</v>
      </c>
      <c r="F44" t="s">
        <v>645</v>
      </c>
      <c r="G44" t="s">
        <v>9</v>
      </c>
      <c r="H44" s="329">
        <v>0</v>
      </c>
      <c r="I44" s="329">
        <v>0</v>
      </c>
      <c r="J44" s="329">
        <v>0</v>
      </c>
      <c r="K44" s="331">
        <v>0</v>
      </c>
      <c r="L44" s="329">
        <v>1183.434</v>
      </c>
      <c r="M44" s="329">
        <v>0</v>
      </c>
      <c r="N44" s="329">
        <v>0</v>
      </c>
      <c r="O44" s="329">
        <v>0</v>
      </c>
      <c r="P44" s="331">
        <v>-1183.434</v>
      </c>
      <c r="Q44" s="148" t="s">
        <v>536</v>
      </c>
      <c r="R44" t="s">
        <v>134</v>
      </c>
      <c r="S44" s="148">
        <v>12</v>
      </c>
    </row>
    <row r="45" spans="1:19" x14ac:dyDescent="0.3">
      <c r="A45" t="s">
        <v>1129</v>
      </c>
      <c r="B45" s="148">
        <v>331540</v>
      </c>
      <c r="C45" s="148">
        <v>169</v>
      </c>
      <c r="D45" t="s">
        <v>103</v>
      </c>
      <c r="E45" t="s">
        <v>135</v>
      </c>
      <c r="F45" t="s">
        <v>713</v>
      </c>
      <c r="G45" t="s">
        <v>8</v>
      </c>
      <c r="H45" s="329">
        <v>729.70299999999997</v>
      </c>
      <c r="I45" s="329">
        <v>0</v>
      </c>
      <c r="J45" s="329">
        <v>0</v>
      </c>
      <c r="K45" s="331">
        <v>729.70299999999997</v>
      </c>
      <c r="L45" s="329">
        <v>691.94799999999998</v>
      </c>
      <c r="M45" s="329">
        <v>0</v>
      </c>
      <c r="N45" s="329">
        <v>0</v>
      </c>
      <c r="O45" s="329">
        <v>30.135999999999999</v>
      </c>
      <c r="P45" s="331">
        <v>7.6189999999999962</v>
      </c>
      <c r="Q45" s="148" t="s">
        <v>536</v>
      </c>
      <c r="R45" t="s">
        <v>135</v>
      </c>
      <c r="S45" s="148">
        <v>12</v>
      </c>
    </row>
    <row r="46" spans="1:19" x14ac:dyDescent="0.3">
      <c r="A46" t="s">
        <v>1230</v>
      </c>
      <c r="B46" s="148">
        <v>332440</v>
      </c>
      <c r="C46" s="148">
        <v>357</v>
      </c>
      <c r="D46" t="s">
        <v>315</v>
      </c>
      <c r="E46" t="s">
        <v>316</v>
      </c>
      <c r="F46" t="s">
        <v>947</v>
      </c>
      <c r="G46" t="s">
        <v>8</v>
      </c>
      <c r="H46" s="329">
        <v>631.05899999999997</v>
      </c>
      <c r="I46" s="329">
        <v>0</v>
      </c>
      <c r="J46" s="329">
        <v>0</v>
      </c>
      <c r="K46" s="331">
        <v>631.05899999999997</v>
      </c>
      <c r="L46" s="329">
        <v>598.60500000000002</v>
      </c>
      <c r="M46" s="329">
        <v>0</v>
      </c>
      <c r="N46" s="329">
        <v>0</v>
      </c>
      <c r="O46" s="329">
        <v>40.877000000000002</v>
      </c>
      <c r="P46" s="331">
        <v>-8.4230000000000516</v>
      </c>
      <c r="Q46" s="148" t="s">
        <v>536</v>
      </c>
      <c r="R46" t="s">
        <v>316</v>
      </c>
      <c r="S46" s="148">
        <v>12</v>
      </c>
    </row>
    <row r="47" spans="1:19" x14ac:dyDescent="0.3">
      <c r="A47" t="s">
        <v>1231</v>
      </c>
      <c r="B47" s="148">
        <v>332450</v>
      </c>
      <c r="C47" s="148">
        <v>662</v>
      </c>
      <c r="D47" t="s">
        <v>317</v>
      </c>
      <c r="E47" t="s">
        <v>318</v>
      </c>
      <c r="F47" t="s">
        <v>949</v>
      </c>
      <c r="G47" t="s">
        <v>6</v>
      </c>
      <c r="H47" s="329">
        <v>135.03299999999999</v>
      </c>
      <c r="I47" s="329">
        <v>0</v>
      </c>
      <c r="J47" s="329">
        <v>0</v>
      </c>
      <c r="K47" s="331">
        <v>135.03299999999999</v>
      </c>
      <c r="L47" s="329">
        <v>112.795</v>
      </c>
      <c r="M47" s="329">
        <v>0</v>
      </c>
      <c r="N47" s="329">
        <v>0</v>
      </c>
      <c r="O47" s="329">
        <v>10.115</v>
      </c>
      <c r="P47" s="331">
        <v>12.122999999999985</v>
      </c>
      <c r="Q47" s="148" t="s">
        <v>536</v>
      </c>
      <c r="R47" t="s">
        <v>318</v>
      </c>
      <c r="S47" s="148">
        <v>12</v>
      </c>
    </row>
    <row r="48" spans="1:19" x14ac:dyDescent="0.3">
      <c r="A48" t="s">
        <v>1264</v>
      </c>
      <c r="B48" s="148">
        <v>332460</v>
      </c>
      <c r="C48" s="148">
        <v>24</v>
      </c>
      <c r="D48" t="s">
        <v>319</v>
      </c>
      <c r="E48" t="s">
        <v>320</v>
      </c>
      <c r="F48" t="s">
        <v>951</v>
      </c>
      <c r="G48" t="s">
        <v>13</v>
      </c>
      <c r="H48" s="329">
        <v>1273</v>
      </c>
      <c r="I48" s="329">
        <v>0</v>
      </c>
      <c r="J48" s="329">
        <v>0</v>
      </c>
      <c r="K48" s="331">
        <v>1273</v>
      </c>
      <c r="L48" s="329">
        <v>695</v>
      </c>
      <c r="M48" s="329">
        <v>0</v>
      </c>
      <c r="N48" s="329">
        <v>578</v>
      </c>
      <c r="O48" s="331">
        <v>0</v>
      </c>
      <c r="P48" s="329">
        <v>0</v>
      </c>
      <c r="Q48" s="148" t="s">
        <v>1062</v>
      </c>
      <c r="R48" t="s">
        <v>320</v>
      </c>
      <c r="S48" s="148">
        <v>12</v>
      </c>
    </row>
    <row r="49" spans="1:19" x14ac:dyDescent="0.3">
      <c r="A49" t="s">
        <v>1263</v>
      </c>
      <c r="B49" s="148">
        <v>332470</v>
      </c>
      <c r="C49" s="148">
        <v>659</v>
      </c>
      <c r="D49" t="s">
        <v>293</v>
      </c>
      <c r="E49" t="s">
        <v>294</v>
      </c>
      <c r="F49" t="s">
        <v>1038</v>
      </c>
      <c r="G49" t="s">
        <v>6</v>
      </c>
      <c r="H49" s="329">
        <v>948.46400000000006</v>
      </c>
      <c r="I49" s="329">
        <v>0</v>
      </c>
      <c r="J49" s="329">
        <v>0</v>
      </c>
      <c r="K49" s="331">
        <v>948.46400000000006</v>
      </c>
      <c r="L49" s="329">
        <v>345.1</v>
      </c>
      <c r="M49" s="329">
        <v>0</v>
      </c>
      <c r="N49" s="329">
        <v>78.924000000000007</v>
      </c>
      <c r="O49" s="329">
        <v>40.383000000000003</v>
      </c>
      <c r="P49" s="331">
        <v>484.05700000000007</v>
      </c>
      <c r="Q49" s="148" t="s">
        <v>536</v>
      </c>
      <c r="R49" t="s">
        <v>294</v>
      </c>
      <c r="S49" s="148">
        <v>12</v>
      </c>
    </row>
    <row r="50" spans="1:19" x14ac:dyDescent="0.3">
      <c r="A50" t="s">
        <v>1233</v>
      </c>
      <c r="B50" s="148">
        <v>332480</v>
      </c>
      <c r="C50" s="148">
        <v>425</v>
      </c>
      <c r="D50" t="s">
        <v>324</v>
      </c>
      <c r="E50" t="s">
        <v>325</v>
      </c>
      <c r="F50" t="s">
        <v>956</v>
      </c>
      <c r="G50" t="s">
        <v>6</v>
      </c>
      <c r="H50" s="329">
        <v>267.62299999999999</v>
      </c>
      <c r="I50" s="329">
        <v>0</v>
      </c>
      <c r="J50" s="329">
        <v>0</v>
      </c>
      <c r="K50" s="331">
        <v>267.62299999999999</v>
      </c>
      <c r="L50" s="329">
        <v>397.654</v>
      </c>
      <c r="M50" s="329">
        <v>0</v>
      </c>
      <c r="N50" s="329">
        <v>0</v>
      </c>
      <c r="O50" s="329">
        <v>15.127000000000001</v>
      </c>
      <c r="P50" s="331">
        <v>-145.15800000000002</v>
      </c>
      <c r="Q50" s="148" t="s">
        <v>536</v>
      </c>
      <c r="R50" t="s">
        <v>325</v>
      </c>
      <c r="S50" s="148">
        <v>12</v>
      </c>
    </row>
    <row r="51" spans="1:19" x14ac:dyDescent="0.3">
      <c r="A51" t="s">
        <v>1059</v>
      </c>
      <c r="B51" s="148">
        <v>331030</v>
      </c>
      <c r="C51" s="148">
        <v>635</v>
      </c>
      <c r="D51" t="s">
        <v>65</v>
      </c>
      <c r="E51" t="s">
        <v>66</v>
      </c>
      <c r="F51" t="s">
        <v>567</v>
      </c>
      <c r="G51" t="s">
        <v>9</v>
      </c>
      <c r="H51" s="329">
        <v>905.23599999999999</v>
      </c>
      <c r="I51" s="329">
        <v>0</v>
      </c>
      <c r="J51" s="329">
        <v>0</v>
      </c>
      <c r="K51" s="331">
        <v>905.23599999999999</v>
      </c>
      <c r="L51" s="329">
        <v>1108.3240000000001</v>
      </c>
      <c r="M51" s="329">
        <v>0</v>
      </c>
      <c r="N51" s="329">
        <v>8.1129999999999995</v>
      </c>
      <c r="O51" s="329">
        <v>24.265000000000001</v>
      </c>
      <c r="P51" s="331">
        <v>-235.46600000000007</v>
      </c>
      <c r="Q51" s="148" t="s">
        <v>536</v>
      </c>
      <c r="R51" t="s">
        <v>66</v>
      </c>
      <c r="S51" s="148">
        <v>12</v>
      </c>
    </row>
    <row r="52" spans="1:19" x14ac:dyDescent="0.3">
      <c r="A52" t="s">
        <v>1130</v>
      </c>
      <c r="B52" s="148">
        <v>331550</v>
      </c>
      <c r="C52" s="148">
        <v>169</v>
      </c>
      <c r="D52" t="s">
        <v>103</v>
      </c>
      <c r="E52" t="s">
        <v>136</v>
      </c>
      <c r="F52" t="s">
        <v>665</v>
      </c>
      <c r="G52" t="s">
        <v>9</v>
      </c>
      <c r="H52" s="329">
        <v>1770.925</v>
      </c>
      <c r="I52" s="329">
        <v>0</v>
      </c>
      <c r="J52" s="329">
        <v>0</v>
      </c>
      <c r="K52" s="331">
        <v>1770.925</v>
      </c>
      <c r="L52" s="329">
        <v>1684.319</v>
      </c>
      <c r="M52" s="329">
        <v>0</v>
      </c>
      <c r="N52" s="329">
        <v>0</v>
      </c>
      <c r="O52" s="329">
        <v>31.608000000000001</v>
      </c>
      <c r="P52" s="331">
        <v>54.99799999999999</v>
      </c>
      <c r="Q52" s="148" t="s">
        <v>536</v>
      </c>
      <c r="R52" t="s">
        <v>136</v>
      </c>
      <c r="S52" s="148">
        <v>12</v>
      </c>
    </row>
    <row r="53" spans="1:19" x14ac:dyDescent="0.3">
      <c r="A53" t="s">
        <v>1131</v>
      </c>
      <c r="B53" s="148">
        <v>331560</v>
      </c>
      <c r="C53" s="148">
        <v>169</v>
      </c>
      <c r="D53" t="s">
        <v>103</v>
      </c>
      <c r="E53" t="s">
        <v>397</v>
      </c>
      <c r="F53" t="s">
        <v>669</v>
      </c>
      <c r="G53" t="s">
        <v>9</v>
      </c>
      <c r="H53" s="329">
        <v>0</v>
      </c>
      <c r="I53" s="329">
        <v>0</v>
      </c>
      <c r="J53" s="329">
        <v>0</v>
      </c>
      <c r="K53" s="331">
        <v>0</v>
      </c>
      <c r="L53" s="329">
        <v>260.166</v>
      </c>
      <c r="M53" s="329">
        <v>0</v>
      </c>
      <c r="N53" s="329">
        <v>0</v>
      </c>
      <c r="O53" s="329">
        <v>0</v>
      </c>
      <c r="P53" s="331">
        <v>-260.166</v>
      </c>
      <c r="Q53" s="148" t="s">
        <v>536</v>
      </c>
      <c r="R53" t="s">
        <v>397</v>
      </c>
      <c r="S53" s="148">
        <v>12</v>
      </c>
    </row>
    <row r="54" spans="1:19" x14ac:dyDescent="0.3">
      <c r="A54" t="s">
        <v>1458</v>
      </c>
      <c r="B54" s="148">
        <v>332490</v>
      </c>
      <c r="C54" s="148">
        <v>0</v>
      </c>
      <c r="D54" t="s">
        <v>326</v>
      </c>
      <c r="E54" t="s">
        <v>327</v>
      </c>
      <c r="F54" t="s">
        <v>1298</v>
      </c>
      <c r="G54" t="s">
        <v>9</v>
      </c>
      <c r="H54" s="329">
        <v>0</v>
      </c>
      <c r="I54" s="329">
        <v>0</v>
      </c>
      <c r="J54" s="329">
        <v>0</v>
      </c>
      <c r="K54" s="331">
        <v>0</v>
      </c>
      <c r="L54" s="329">
        <v>0</v>
      </c>
      <c r="M54" s="329">
        <v>0</v>
      </c>
      <c r="N54" s="329">
        <v>0</v>
      </c>
      <c r="O54" s="329">
        <v>0</v>
      </c>
      <c r="P54" s="329">
        <v>0</v>
      </c>
      <c r="Q54" s="148">
        <v>0</v>
      </c>
      <c r="R54" t="s">
        <v>327</v>
      </c>
      <c r="S54" s="148">
        <v>0</v>
      </c>
    </row>
    <row r="55" spans="1:19" x14ac:dyDescent="0.3">
      <c r="A55" t="s">
        <v>1225</v>
      </c>
      <c r="B55" s="148">
        <v>332390</v>
      </c>
      <c r="C55" s="148">
        <v>254</v>
      </c>
      <c r="D55" t="s">
        <v>303</v>
      </c>
      <c r="E55" t="s">
        <v>308</v>
      </c>
      <c r="F55" t="s">
        <v>936</v>
      </c>
      <c r="G55" t="s">
        <v>10</v>
      </c>
      <c r="H55" s="329">
        <v>5632.9740000000002</v>
      </c>
      <c r="I55" s="329">
        <v>0</v>
      </c>
      <c r="J55" s="329">
        <v>0</v>
      </c>
      <c r="K55" s="331">
        <v>5632.9740000000002</v>
      </c>
      <c r="L55" s="329">
        <v>5405.6239999999998</v>
      </c>
      <c r="M55" s="329">
        <v>0</v>
      </c>
      <c r="N55" s="329">
        <v>0</v>
      </c>
      <c r="O55" s="329">
        <v>273.327</v>
      </c>
      <c r="P55" s="331">
        <v>-45.976999999999634</v>
      </c>
      <c r="Q55" s="148" t="s">
        <v>536</v>
      </c>
      <c r="R55" t="s">
        <v>308</v>
      </c>
      <c r="S55" s="148">
        <v>12</v>
      </c>
    </row>
    <row r="56" spans="1:19" x14ac:dyDescent="0.3">
      <c r="A56" t="s">
        <v>1226</v>
      </c>
      <c r="B56" s="148">
        <v>332400</v>
      </c>
      <c r="C56" s="148">
        <v>254</v>
      </c>
      <c r="D56" t="s">
        <v>303</v>
      </c>
      <c r="E56" t="s">
        <v>309</v>
      </c>
      <c r="F56" t="s">
        <v>938</v>
      </c>
      <c r="G56" t="s">
        <v>10</v>
      </c>
      <c r="H56" s="329">
        <v>3667.11</v>
      </c>
      <c r="I56" s="329">
        <v>0</v>
      </c>
      <c r="J56" s="329">
        <v>0</v>
      </c>
      <c r="K56" s="331">
        <v>3667.11</v>
      </c>
      <c r="L56" s="329">
        <v>3068.9209999999998</v>
      </c>
      <c r="M56" s="329">
        <v>0</v>
      </c>
      <c r="N56" s="329">
        <v>0</v>
      </c>
      <c r="O56" s="329">
        <v>24.373999999999999</v>
      </c>
      <c r="P56" s="331">
        <v>573.81500000000028</v>
      </c>
      <c r="Q56" s="148" t="s">
        <v>536</v>
      </c>
      <c r="R56" t="s">
        <v>309</v>
      </c>
      <c r="S56" s="148">
        <v>12</v>
      </c>
    </row>
    <row r="57" spans="1:19" x14ac:dyDescent="0.3">
      <c r="A57" t="s">
        <v>1245</v>
      </c>
      <c r="B57" s="148">
        <v>332590</v>
      </c>
      <c r="C57" s="148">
        <v>447</v>
      </c>
      <c r="D57" t="s">
        <v>351</v>
      </c>
      <c r="E57" t="s">
        <v>352</v>
      </c>
      <c r="F57" t="s">
        <v>982</v>
      </c>
      <c r="G57" t="s">
        <v>6</v>
      </c>
      <c r="H57" s="329">
        <v>811.00699999999995</v>
      </c>
      <c r="I57" s="329">
        <v>0</v>
      </c>
      <c r="J57" s="329">
        <v>0</v>
      </c>
      <c r="K57" s="331">
        <v>811.00699999999995</v>
      </c>
      <c r="L57" s="329">
        <v>757.57100000000003</v>
      </c>
      <c r="M57" s="329">
        <v>0</v>
      </c>
      <c r="N57" s="329">
        <v>0</v>
      </c>
      <c r="O57" s="329">
        <v>19.384</v>
      </c>
      <c r="P57" s="331">
        <v>34.051999999999921</v>
      </c>
      <c r="Q57" s="148" t="s">
        <v>536</v>
      </c>
      <c r="R57" t="s">
        <v>352</v>
      </c>
      <c r="S57" s="148">
        <v>12</v>
      </c>
    </row>
    <row r="58" spans="1:19" x14ac:dyDescent="0.3">
      <c r="A58" t="s">
        <v>1234</v>
      </c>
      <c r="B58" s="148">
        <v>332500</v>
      </c>
      <c r="C58" s="148">
        <v>399</v>
      </c>
      <c r="D58" t="s">
        <v>328</v>
      </c>
      <c r="E58" t="s">
        <v>329</v>
      </c>
      <c r="F58" t="s">
        <v>958</v>
      </c>
      <c r="G58" t="s">
        <v>6</v>
      </c>
      <c r="H58" s="329">
        <v>493.245</v>
      </c>
      <c r="I58" s="329">
        <v>0</v>
      </c>
      <c r="J58" s="329">
        <v>0</v>
      </c>
      <c r="K58" s="331">
        <v>493.245</v>
      </c>
      <c r="L58" s="329">
        <v>503.22399999999999</v>
      </c>
      <c r="M58" s="330">
        <v>0</v>
      </c>
      <c r="N58" s="329">
        <v>0</v>
      </c>
      <c r="O58" s="329">
        <v>32.232999999999997</v>
      </c>
      <c r="P58" s="331">
        <v>-42.211999999999982</v>
      </c>
      <c r="Q58" s="148" t="s">
        <v>536</v>
      </c>
      <c r="R58" t="s">
        <v>329</v>
      </c>
      <c r="S58" s="148">
        <v>12</v>
      </c>
    </row>
    <row r="59" spans="1:19" x14ac:dyDescent="0.3">
      <c r="A59" t="s">
        <v>1132</v>
      </c>
      <c r="B59" s="148">
        <v>331570</v>
      </c>
      <c r="C59" s="148">
        <v>169</v>
      </c>
      <c r="D59" t="s">
        <v>103</v>
      </c>
      <c r="E59" t="s">
        <v>137</v>
      </c>
      <c r="F59" t="s">
        <v>667</v>
      </c>
      <c r="G59" t="s">
        <v>9</v>
      </c>
      <c r="H59" s="329">
        <v>2138.8159999999998</v>
      </c>
      <c r="I59" s="329">
        <v>0</v>
      </c>
      <c r="J59" s="329">
        <v>0</v>
      </c>
      <c r="K59" s="331">
        <v>2138.8159999999998</v>
      </c>
      <c r="L59" s="329">
        <v>2017.3969999999999</v>
      </c>
      <c r="M59" s="329">
        <v>0</v>
      </c>
      <c r="N59" s="329">
        <v>0</v>
      </c>
      <c r="O59" s="329">
        <v>53.66</v>
      </c>
      <c r="P59" s="331">
        <v>67.758999999999872</v>
      </c>
      <c r="Q59" s="148" t="s">
        <v>536</v>
      </c>
      <c r="R59" t="s">
        <v>137</v>
      </c>
      <c r="S59" s="148">
        <v>12</v>
      </c>
    </row>
    <row r="60" spans="1:19" x14ac:dyDescent="0.3">
      <c r="A60" t="s">
        <v>1236</v>
      </c>
      <c r="B60" s="148">
        <v>332520</v>
      </c>
      <c r="C60" s="148">
        <v>759</v>
      </c>
      <c r="D60" t="s">
        <v>332</v>
      </c>
      <c r="E60" t="s">
        <v>333</v>
      </c>
      <c r="F60" t="s">
        <v>962</v>
      </c>
      <c r="G60" t="s">
        <v>14</v>
      </c>
      <c r="H60" s="329">
        <v>112.562</v>
      </c>
      <c r="I60" s="329">
        <v>0</v>
      </c>
      <c r="J60" s="329">
        <v>0</v>
      </c>
      <c r="K60" s="331">
        <v>112.562</v>
      </c>
      <c r="L60" s="329">
        <v>181.62100000000001</v>
      </c>
      <c r="M60" s="329">
        <v>0</v>
      </c>
      <c r="N60" s="329">
        <v>0</v>
      </c>
      <c r="O60" s="329">
        <v>14.353</v>
      </c>
      <c r="P60" s="331">
        <v>-83.412000000000006</v>
      </c>
      <c r="Q60" s="148" t="s">
        <v>536</v>
      </c>
      <c r="R60" t="s">
        <v>333</v>
      </c>
      <c r="S60" s="148">
        <v>12</v>
      </c>
    </row>
    <row r="61" spans="1:19" x14ac:dyDescent="0.3">
      <c r="A61" t="s">
        <v>1210</v>
      </c>
      <c r="B61" s="148">
        <v>332250</v>
      </c>
      <c r="C61" s="148">
        <v>343</v>
      </c>
      <c r="D61" t="s">
        <v>281</v>
      </c>
      <c r="E61" t="s">
        <v>284</v>
      </c>
      <c r="F61" t="s">
        <v>907</v>
      </c>
      <c r="G61" t="s">
        <v>9</v>
      </c>
      <c r="H61" s="329">
        <v>54.786000000000001</v>
      </c>
      <c r="I61" s="329">
        <v>0</v>
      </c>
      <c r="J61" s="329">
        <v>0</v>
      </c>
      <c r="K61" s="331">
        <v>54.786000000000001</v>
      </c>
      <c r="L61" s="329">
        <v>48.206000000000003</v>
      </c>
      <c r="M61" s="329">
        <v>0</v>
      </c>
      <c r="N61" s="329">
        <v>0</v>
      </c>
      <c r="O61" s="329">
        <v>1.538</v>
      </c>
      <c r="P61" s="331">
        <v>5.041999999999998</v>
      </c>
      <c r="Q61" s="148" t="s">
        <v>536</v>
      </c>
      <c r="R61" t="s">
        <v>284</v>
      </c>
      <c r="S61" s="148">
        <v>12</v>
      </c>
    </row>
    <row r="62" spans="1:19" x14ac:dyDescent="0.3">
      <c r="A62" t="s">
        <v>1060</v>
      </c>
      <c r="B62" s="148">
        <v>331040</v>
      </c>
      <c r="C62" s="148">
        <v>293</v>
      </c>
      <c r="D62" t="s">
        <v>67</v>
      </c>
      <c r="E62" t="s">
        <v>68</v>
      </c>
      <c r="F62" t="s">
        <v>569</v>
      </c>
      <c r="G62" t="s">
        <v>4</v>
      </c>
      <c r="H62" s="329">
        <v>586.73400000000004</v>
      </c>
      <c r="I62" s="329">
        <v>0</v>
      </c>
      <c r="J62" s="329">
        <v>0</v>
      </c>
      <c r="K62" s="331">
        <v>586.73400000000004</v>
      </c>
      <c r="L62" s="329">
        <v>518.37300000000005</v>
      </c>
      <c r="M62" s="329">
        <v>0</v>
      </c>
      <c r="N62" s="329">
        <v>0</v>
      </c>
      <c r="O62" s="329">
        <v>55.45</v>
      </c>
      <c r="P62" s="331">
        <v>12.910999999999987</v>
      </c>
      <c r="Q62" s="148" t="s">
        <v>536</v>
      </c>
      <c r="R62" t="s">
        <v>68</v>
      </c>
      <c r="S62" s="148">
        <v>12</v>
      </c>
    </row>
    <row r="63" spans="1:19" x14ac:dyDescent="0.3">
      <c r="A63" t="s">
        <v>1237</v>
      </c>
      <c r="B63" s="148">
        <v>332530</v>
      </c>
      <c r="C63" s="148">
        <v>364</v>
      </c>
      <c r="D63" t="s">
        <v>334</v>
      </c>
      <c r="E63" t="s">
        <v>335</v>
      </c>
      <c r="F63" t="s">
        <v>964</v>
      </c>
      <c r="G63" t="s">
        <v>14</v>
      </c>
      <c r="H63" s="329">
        <v>261.96100000000001</v>
      </c>
      <c r="I63" s="329">
        <v>0</v>
      </c>
      <c r="J63" s="329">
        <v>0</v>
      </c>
      <c r="K63" s="331">
        <v>261.96100000000001</v>
      </c>
      <c r="L63" s="329">
        <v>612.54999999999995</v>
      </c>
      <c r="M63" s="329">
        <v>0</v>
      </c>
      <c r="N63" s="329">
        <v>0</v>
      </c>
      <c r="O63" s="329">
        <v>9.9619999999999997</v>
      </c>
      <c r="P63" s="331">
        <v>-360.55099999999993</v>
      </c>
      <c r="Q63" s="148" t="s">
        <v>536</v>
      </c>
      <c r="R63" t="s">
        <v>335</v>
      </c>
      <c r="S63" s="148">
        <v>12</v>
      </c>
    </row>
    <row r="64" spans="1:19" x14ac:dyDescent="0.3">
      <c r="A64" t="s">
        <v>1133</v>
      </c>
      <c r="B64" s="148">
        <v>331580</v>
      </c>
      <c r="C64" s="148">
        <v>169</v>
      </c>
      <c r="D64" t="s">
        <v>103</v>
      </c>
      <c r="E64" t="s">
        <v>138</v>
      </c>
      <c r="F64" t="s">
        <v>715</v>
      </c>
      <c r="G64" t="s">
        <v>9</v>
      </c>
      <c r="H64" s="329">
        <v>950.28800000000001</v>
      </c>
      <c r="I64" s="329">
        <v>0</v>
      </c>
      <c r="J64" s="329">
        <v>0</v>
      </c>
      <c r="K64" s="331">
        <v>950.28800000000001</v>
      </c>
      <c r="L64" s="329">
        <v>912.64800000000002</v>
      </c>
      <c r="M64" s="329">
        <v>0</v>
      </c>
      <c r="N64" s="329">
        <v>0</v>
      </c>
      <c r="O64" s="329">
        <v>20.123999999999999</v>
      </c>
      <c r="P64" s="331">
        <v>17.515999999999988</v>
      </c>
      <c r="Q64" s="148" t="s">
        <v>536</v>
      </c>
      <c r="R64" t="s">
        <v>138</v>
      </c>
      <c r="S64" s="148">
        <v>12</v>
      </c>
    </row>
    <row r="65" spans="1:19" x14ac:dyDescent="0.3">
      <c r="A65" t="s">
        <v>1238</v>
      </c>
      <c r="B65" s="148">
        <v>332550</v>
      </c>
      <c r="C65" s="148">
        <v>410</v>
      </c>
      <c r="D65" t="s">
        <v>336</v>
      </c>
      <c r="E65" t="s">
        <v>337</v>
      </c>
      <c r="F65" t="s">
        <v>966</v>
      </c>
      <c r="G65" t="s">
        <v>4</v>
      </c>
      <c r="H65" s="329">
        <v>525.84699999999998</v>
      </c>
      <c r="I65" s="329">
        <v>0</v>
      </c>
      <c r="J65" s="329">
        <v>0</v>
      </c>
      <c r="K65" s="331">
        <v>525.84699999999998</v>
      </c>
      <c r="L65" s="329">
        <v>393.04300000000001</v>
      </c>
      <c r="M65" s="329">
        <v>0</v>
      </c>
      <c r="N65" s="329">
        <v>28.734000000000002</v>
      </c>
      <c r="O65" s="329">
        <v>32.173000000000002</v>
      </c>
      <c r="P65" s="331">
        <v>71.896999999999963</v>
      </c>
      <c r="Q65" s="148" t="s">
        <v>536</v>
      </c>
      <c r="R65" t="s">
        <v>337</v>
      </c>
      <c r="S65" s="148">
        <v>12</v>
      </c>
    </row>
    <row r="66" spans="1:19" x14ac:dyDescent="0.3">
      <c r="A66" t="s">
        <v>1134</v>
      </c>
      <c r="B66" s="148">
        <v>331660</v>
      </c>
      <c r="C66" s="148">
        <v>169</v>
      </c>
      <c r="D66" t="s">
        <v>103</v>
      </c>
      <c r="E66" t="s">
        <v>1135</v>
      </c>
      <c r="F66" t="s">
        <v>669</v>
      </c>
      <c r="G66" t="s">
        <v>9</v>
      </c>
      <c r="H66" s="329">
        <v>2993.7669999999998</v>
      </c>
      <c r="I66" s="329">
        <v>0</v>
      </c>
      <c r="J66" s="329">
        <v>0</v>
      </c>
      <c r="K66" s="331">
        <v>2993.7669999999998</v>
      </c>
      <c r="L66" s="329">
        <v>2636.8380000000002</v>
      </c>
      <c r="M66" s="329">
        <v>0</v>
      </c>
      <c r="N66" s="329">
        <v>0</v>
      </c>
      <c r="O66" s="329">
        <v>240.03899999999999</v>
      </c>
      <c r="P66" s="331">
        <v>116.88999999999965</v>
      </c>
      <c r="Q66" s="148" t="s">
        <v>536</v>
      </c>
      <c r="R66" t="s">
        <v>1135</v>
      </c>
      <c r="S66" s="148">
        <v>12</v>
      </c>
    </row>
    <row r="67" spans="1:19" x14ac:dyDescent="0.3">
      <c r="A67" t="s">
        <v>1136</v>
      </c>
      <c r="B67" s="148">
        <v>331670</v>
      </c>
      <c r="C67" s="148">
        <v>169</v>
      </c>
      <c r="D67" t="s">
        <v>103</v>
      </c>
      <c r="E67" t="s">
        <v>140</v>
      </c>
      <c r="F67" t="s">
        <v>683</v>
      </c>
      <c r="G67" t="s">
        <v>5</v>
      </c>
      <c r="H67" s="329">
        <v>0</v>
      </c>
      <c r="I67" s="329">
        <v>0</v>
      </c>
      <c r="J67" s="329">
        <v>0</v>
      </c>
      <c r="K67" s="331">
        <v>0</v>
      </c>
      <c r="L67" s="329">
        <v>1710.884</v>
      </c>
      <c r="M67" s="329">
        <v>0</v>
      </c>
      <c r="N67" s="329">
        <v>0</v>
      </c>
      <c r="O67" s="329">
        <v>0</v>
      </c>
      <c r="P67" s="331">
        <v>-1710.884</v>
      </c>
      <c r="Q67" s="148" t="s">
        <v>536</v>
      </c>
      <c r="R67" t="s">
        <v>140</v>
      </c>
      <c r="S67" s="148">
        <v>12</v>
      </c>
    </row>
    <row r="68" spans="1:19" x14ac:dyDescent="0.3">
      <c r="A68" t="s">
        <v>1239</v>
      </c>
      <c r="B68" s="148">
        <v>332560</v>
      </c>
      <c r="C68" s="148">
        <v>339</v>
      </c>
      <c r="D68" t="s">
        <v>1398</v>
      </c>
      <c r="E68" t="s">
        <v>339</v>
      </c>
      <c r="F68" t="s">
        <v>968</v>
      </c>
      <c r="G68" t="s">
        <v>4</v>
      </c>
      <c r="H68" s="329">
        <v>2984.2689999999998</v>
      </c>
      <c r="I68" s="329">
        <v>152.63499999999999</v>
      </c>
      <c r="J68" s="329">
        <v>0</v>
      </c>
      <c r="K68" s="331">
        <v>3136.9039999999995</v>
      </c>
      <c r="L68" s="329">
        <v>2816.433</v>
      </c>
      <c r="M68" s="329">
        <v>0</v>
      </c>
      <c r="N68" s="329">
        <v>0</v>
      </c>
      <c r="O68" s="329">
        <v>186.983</v>
      </c>
      <c r="P68" s="331">
        <v>133.48799999999954</v>
      </c>
      <c r="Q68" s="148" t="s">
        <v>536</v>
      </c>
      <c r="R68" t="s">
        <v>339</v>
      </c>
      <c r="S68" s="148">
        <v>12</v>
      </c>
    </row>
    <row r="69" spans="1:19" x14ac:dyDescent="0.3">
      <c r="A69" t="s">
        <v>1240</v>
      </c>
      <c r="B69" s="148">
        <v>332540</v>
      </c>
      <c r="C69" s="148">
        <v>230</v>
      </c>
      <c r="D69" t="s">
        <v>359</v>
      </c>
      <c r="E69" t="s">
        <v>360</v>
      </c>
      <c r="F69" t="s">
        <v>990</v>
      </c>
      <c r="G69" t="s">
        <v>4</v>
      </c>
      <c r="H69" s="329">
        <v>2758.8939999999998</v>
      </c>
      <c r="I69" s="329">
        <v>1022.284</v>
      </c>
      <c r="J69" s="329">
        <v>0</v>
      </c>
      <c r="K69" s="331">
        <v>3781.1779999999999</v>
      </c>
      <c r="L69" s="329">
        <v>3318.7330000000002</v>
      </c>
      <c r="M69" s="329">
        <v>0</v>
      </c>
      <c r="N69" s="329">
        <v>188.40600000000001</v>
      </c>
      <c r="O69" s="329">
        <v>107.04</v>
      </c>
      <c r="P69" s="331">
        <v>166.99899999999968</v>
      </c>
      <c r="Q69" s="148" t="s">
        <v>536</v>
      </c>
      <c r="R69" t="s">
        <v>360</v>
      </c>
      <c r="S69" s="148">
        <v>12</v>
      </c>
    </row>
    <row r="70" spans="1:19" x14ac:dyDescent="0.3">
      <c r="A70" t="s">
        <v>1137</v>
      </c>
      <c r="B70" s="148">
        <v>331590</v>
      </c>
      <c r="C70" s="148">
        <v>169</v>
      </c>
      <c r="D70" t="s">
        <v>103</v>
      </c>
      <c r="E70" t="s">
        <v>141</v>
      </c>
      <c r="F70" t="s">
        <v>672</v>
      </c>
      <c r="G70" t="s">
        <v>5</v>
      </c>
      <c r="H70" s="329">
        <v>2273.5740000000001</v>
      </c>
      <c r="I70" s="329">
        <v>0</v>
      </c>
      <c r="J70" s="329">
        <v>0</v>
      </c>
      <c r="K70" s="331">
        <v>2273.5740000000001</v>
      </c>
      <c r="L70" s="329">
        <v>2217.3629999999998</v>
      </c>
      <c r="M70" s="329">
        <v>0</v>
      </c>
      <c r="N70" s="329">
        <v>0</v>
      </c>
      <c r="O70" s="329">
        <v>35.476999999999997</v>
      </c>
      <c r="P70" s="331">
        <v>20.734000000000243</v>
      </c>
      <c r="Q70" s="148" t="s">
        <v>536</v>
      </c>
      <c r="R70" t="s">
        <v>141</v>
      </c>
      <c r="S70" s="148">
        <v>12</v>
      </c>
    </row>
    <row r="71" spans="1:19" x14ac:dyDescent="0.3">
      <c r="A71" t="s">
        <v>1138</v>
      </c>
      <c r="B71" s="148">
        <v>331600</v>
      </c>
      <c r="C71" s="148">
        <v>169</v>
      </c>
      <c r="D71" t="s">
        <v>103</v>
      </c>
      <c r="E71" t="s">
        <v>142</v>
      </c>
      <c r="F71" t="s">
        <v>674</v>
      </c>
      <c r="G71" t="s">
        <v>9</v>
      </c>
      <c r="H71" s="329">
        <v>1611.0150000000001</v>
      </c>
      <c r="I71" s="329">
        <v>0</v>
      </c>
      <c r="J71" s="329">
        <v>0</v>
      </c>
      <c r="K71" s="331">
        <v>1611.0150000000001</v>
      </c>
      <c r="L71" s="329">
        <v>1529.059</v>
      </c>
      <c r="M71" s="329">
        <v>0</v>
      </c>
      <c r="N71" s="329">
        <v>0</v>
      </c>
      <c r="O71" s="329">
        <v>32.396000000000001</v>
      </c>
      <c r="P71" s="331">
        <v>49.56000000000013</v>
      </c>
      <c r="Q71" s="148" t="s">
        <v>536</v>
      </c>
      <c r="R71" t="s">
        <v>142</v>
      </c>
      <c r="S71" s="148">
        <v>12</v>
      </c>
    </row>
    <row r="72" spans="1:19" x14ac:dyDescent="0.3">
      <c r="A72" t="s">
        <v>1139</v>
      </c>
      <c r="B72" s="148">
        <v>331610</v>
      </c>
      <c r="C72" s="148">
        <v>169</v>
      </c>
      <c r="D72" t="s">
        <v>103</v>
      </c>
      <c r="E72" t="s">
        <v>143</v>
      </c>
      <c r="F72" t="s">
        <v>676</v>
      </c>
      <c r="G72" t="s">
        <v>11</v>
      </c>
      <c r="H72" s="329">
        <v>2515.1860000000001</v>
      </c>
      <c r="I72" s="329">
        <v>0</v>
      </c>
      <c r="J72" s="329">
        <v>0</v>
      </c>
      <c r="K72" s="331">
        <v>2515.1860000000001</v>
      </c>
      <c r="L72" s="329">
        <v>2396.752</v>
      </c>
      <c r="M72" s="329">
        <v>0</v>
      </c>
      <c r="N72" s="329">
        <v>0</v>
      </c>
      <c r="O72" s="329">
        <v>43.223999999999997</v>
      </c>
      <c r="P72" s="331">
        <v>75.210000000000207</v>
      </c>
      <c r="Q72" s="148" t="s">
        <v>536</v>
      </c>
      <c r="R72" t="s">
        <v>143</v>
      </c>
      <c r="S72" s="148">
        <v>12</v>
      </c>
    </row>
    <row r="73" spans="1:19" x14ac:dyDescent="0.3">
      <c r="A73" t="s">
        <v>1092</v>
      </c>
      <c r="B73" s="148">
        <v>331240</v>
      </c>
      <c r="C73" s="148">
        <v>169</v>
      </c>
      <c r="D73" t="s">
        <v>103</v>
      </c>
      <c r="E73" t="s">
        <v>104</v>
      </c>
      <c r="F73" t="s">
        <v>627</v>
      </c>
      <c r="G73" t="s">
        <v>9</v>
      </c>
      <c r="H73" s="329">
        <v>0</v>
      </c>
      <c r="I73" s="329">
        <v>0</v>
      </c>
      <c r="J73" s="329">
        <v>0</v>
      </c>
      <c r="K73" s="331">
        <v>0</v>
      </c>
      <c r="L73" s="329">
        <v>1871.0540000000001</v>
      </c>
      <c r="M73" s="329">
        <v>0</v>
      </c>
      <c r="N73" s="329">
        <v>0</v>
      </c>
      <c r="O73" s="329">
        <v>0</v>
      </c>
      <c r="P73" s="331">
        <v>-1871.0540000000001</v>
      </c>
      <c r="Q73" s="148" t="s">
        <v>536</v>
      </c>
      <c r="R73" t="s">
        <v>104</v>
      </c>
      <c r="S73" s="148">
        <v>12</v>
      </c>
    </row>
    <row r="74" spans="1:19" x14ac:dyDescent="0.3">
      <c r="A74" t="s">
        <v>1140</v>
      </c>
      <c r="B74" s="148">
        <v>331620</v>
      </c>
      <c r="C74" s="148">
        <v>169</v>
      </c>
      <c r="D74" t="s">
        <v>103</v>
      </c>
      <c r="E74" t="s">
        <v>144</v>
      </c>
      <c r="F74" t="s">
        <v>717</v>
      </c>
      <c r="G74" t="s">
        <v>14</v>
      </c>
      <c r="H74" s="329">
        <v>403.29199999999997</v>
      </c>
      <c r="I74" s="329">
        <v>0</v>
      </c>
      <c r="J74" s="329">
        <v>0</v>
      </c>
      <c r="K74" s="331">
        <v>403.29199999999997</v>
      </c>
      <c r="L74" s="329">
        <v>380.08600000000001</v>
      </c>
      <c r="M74" s="330">
        <v>0</v>
      </c>
      <c r="N74" s="329">
        <v>0</v>
      </c>
      <c r="O74" s="329">
        <v>10.994999999999999</v>
      </c>
      <c r="P74" s="331">
        <v>12.210999999999961</v>
      </c>
      <c r="Q74" s="148" t="s">
        <v>536</v>
      </c>
      <c r="R74" t="s">
        <v>144</v>
      </c>
      <c r="S74" s="148">
        <v>11</v>
      </c>
    </row>
    <row r="75" spans="1:19" x14ac:dyDescent="0.3">
      <c r="A75" t="s">
        <v>1141</v>
      </c>
      <c r="B75" s="148">
        <v>331630</v>
      </c>
      <c r="C75" s="148">
        <v>169</v>
      </c>
      <c r="D75" t="s">
        <v>103</v>
      </c>
      <c r="E75" t="s">
        <v>145</v>
      </c>
      <c r="F75" t="s">
        <v>719</v>
      </c>
      <c r="G75" t="s">
        <v>5</v>
      </c>
      <c r="H75" s="329">
        <v>1052.0060000000001</v>
      </c>
      <c r="I75" s="329">
        <v>0</v>
      </c>
      <c r="J75" s="329">
        <v>0</v>
      </c>
      <c r="K75" s="331">
        <v>1052.0060000000001</v>
      </c>
      <c r="L75" s="329">
        <v>989.24699999999996</v>
      </c>
      <c r="M75" s="329">
        <v>0</v>
      </c>
      <c r="N75" s="329">
        <v>0</v>
      </c>
      <c r="O75" s="329">
        <v>103.878</v>
      </c>
      <c r="P75" s="331">
        <v>-41.118999999999872</v>
      </c>
      <c r="Q75" s="148" t="s">
        <v>536</v>
      </c>
      <c r="R75" t="s">
        <v>145</v>
      </c>
      <c r="S75" s="148">
        <v>12</v>
      </c>
    </row>
    <row r="76" spans="1:19" x14ac:dyDescent="0.3">
      <c r="A76" t="s">
        <v>1142</v>
      </c>
      <c r="B76" s="148">
        <v>331640</v>
      </c>
      <c r="C76" s="148">
        <v>169</v>
      </c>
      <c r="D76" t="s">
        <v>103</v>
      </c>
      <c r="E76" t="s">
        <v>146</v>
      </c>
      <c r="F76" t="s">
        <v>678</v>
      </c>
      <c r="G76" t="s">
        <v>5</v>
      </c>
      <c r="H76" s="329">
        <v>1663.354</v>
      </c>
      <c r="I76" s="329">
        <v>0</v>
      </c>
      <c r="J76" s="329">
        <v>0</v>
      </c>
      <c r="K76" s="331">
        <v>1663.354</v>
      </c>
      <c r="L76" s="329">
        <v>1654.2660000000001</v>
      </c>
      <c r="M76" s="329">
        <v>0</v>
      </c>
      <c r="N76" s="329">
        <v>0</v>
      </c>
      <c r="O76" s="329">
        <v>50.758000000000003</v>
      </c>
      <c r="P76" s="331">
        <v>-41.670000000000037</v>
      </c>
      <c r="Q76" s="148" t="s">
        <v>536</v>
      </c>
      <c r="R76" t="s">
        <v>146</v>
      </c>
      <c r="S76" s="148">
        <v>12</v>
      </c>
    </row>
    <row r="77" spans="1:19" x14ac:dyDescent="0.3">
      <c r="A77" t="s">
        <v>1143</v>
      </c>
      <c r="B77" s="148">
        <v>331650</v>
      </c>
      <c r="C77" s="148">
        <v>169</v>
      </c>
      <c r="D77" t="s">
        <v>103</v>
      </c>
      <c r="E77" t="s">
        <v>147</v>
      </c>
      <c r="F77" t="s">
        <v>680</v>
      </c>
      <c r="G77" t="s">
        <v>11</v>
      </c>
      <c r="H77" s="329">
        <v>1574.3879999999999</v>
      </c>
      <c r="I77" s="329">
        <v>0</v>
      </c>
      <c r="J77" s="329">
        <v>0</v>
      </c>
      <c r="K77" s="331">
        <v>1574.3879999999999</v>
      </c>
      <c r="L77" s="329">
        <v>882.54600000000005</v>
      </c>
      <c r="M77" s="329">
        <v>0</v>
      </c>
      <c r="N77" s="329">
        <v>0</v>
      </c>
      <c r="O77" s="329">
        <v>64.745999999999995</v>
      </c>
      <c r="P77" s="331">
        <v>627.09599999999989</v>
      </c>
      <c r="Q77" s="148" t="s">
        <v>536</v>
      </c>
      <c r="R77" t="s">
        <v>147</v>
      </c>
      <c r="S77" s="148">
        <v>12</v>
      </c>
    </row>
    <row r="78" spans="1:19" x14ac:dyDescent="0.3">
      <c r="A78" t="s">
        <v>1084</v>
      </c>
      <c r="B78" s="148">
        <v>331190</v>
      </c>
      <c r="C78" s="148">
        <v>2</v>
      </c>
      <c r="D78" t="s">
        <v>80</v>
      </c>
      <c r="E78" t="s">
        <v>95</v>
      </c>
      <c r="F78" t="s">
        <v>591</v>
      </c>
      <c r="G78" t="s">
        <v>13</v>
      </c>
      <c r="H78" s="329">
        <v>2467.2959999999998</v>
      </c>
      <c r="I78" s="329">
        <v>11708.171</v>
      </c>
      <c r="J78" s="329">
        <v>0</v>
      </c>
      <c r="K78" s="331">
        <v>14175.467000000001</v>
      </c>
      <c r="L78" s="329">
        <v>13144.752</v>
      </c>
      <c r="M78" s="329">
        <v>0</v>
      </c>
      <c r="N78" s="329">
        <v>0</v>
      </c>
      <c r="O78" s="329">
        <v>145.91300000000001</v>
      </c>
      <c r="P78" s="331">
        <v>884.80200000000013</v>
      </c>
      <c r="Q78" s="148" t="s">
        <v>536</v>
      </c>
      <c r="R78" t="s">
        <v>95</v>
      </c>
      <c r="S78" s="148">
        <v>12</v>
      </c>
    </row>
    <row r="79" spans="1:19" x14ac:dyDescent="0.3">
      <c r="A79" t="s">
        <v>1085</v>
      </c>
      <c r="B79" s="148">
        <v>331195</v>
      </c>
      <c r="C79" s="148">
        <v>2</v>
      </c>
      <c r="D79" t="s">
        <v>80</v>
      </c>
      <c r="E79" t="s">
        <v>96</v>
      </c>
      <c r="F79" t="s">
        <v>608</v>
      </c>
      <c r="G79" t="s">
        <v>7</v>
      </c>
      <c r="H79" s="329">
        <v>1379.0350000000001</v>
      </c>
      <c r="I79" s="329">
        <v>0</v>
      </c>
      <c r="J79" s="329">
        <v>0</v>
      </c>
      <c r="K79" s="331">
        <v>1379.0350000000001</v>
      </c>
      <c r="L79" s="329">
        <v>469.99200000000002</v>
      </c>
      <c r="M79" s="329">
        <v>0</v>
      </c>
      <c r="N79" s="329">
        <v>0</v>
      </c>
      <c r="O79" s="329">
        <v>17.228000000000002</v>
      </c>
      <c r="P79" s="331">
        <v>891.81500000000017</v>
      </c>
      <c r="Q79" s="148" t="s">
        <v>536</v>
      </c>
      <c r="R79" t="s">
        <v>96</v>
      </c>
      <c r="S79" s="148">
        <v>12</v>
      </c>
    </row>
    <row r="80" spans="1:19" x14ac:dyDescent="0.3">
      <c r="A80" t="s">
        <v>1211</v>
      </c>
      <c r="B80" s="148">
        <v>332260</v>
      </c>
      <c r="C80" s="148">
        <v>343</v>
      </c>
      <c r="D80" t="s">
        <v>281</v>
      </c>
      <c r="E80" t="s">
        <v>285</v>
      </c>
      <c r="F80" t="s">
        <v>909</v>
      </c>
      <c r="G80" t="s">
        <v>9</v>
      </c>
      <c r="H80" s="329">
        <v>243.27699999999999</v>
      </c>
      <c r="I80" s="329">
        <v>0</v>
      </c>
      <c r="J80" s="329">
        <v>0</v>
      </c>
      <c r="K80" s="331">
        <v>243.27699999999999</v>
      </c>
      <c r="L80" s="329">
        <v>224.64699999999999</v>
      </c>
      <c r="M80" s="329">
        <v>0</v>
      </c>
      <c r="N80" s="329">
        <v>7.0000000000000007E-2</v>
      </c>
      <c r="O80" s="329">
        <v>14.179</v>
      </c>
      <c r="P80" s="331">
        <v>4.3809999999999949</v>
      </c>
      <c r="Q80" s="148" t="s">
        <v>536</v>
      </c>
      <c r="R80" t="s">
        <v>285</v>
      </c>
      <c r="S80" s="148">
        <v>12</v>
      </c>
    </row>
    <row r="81" spans="1:19" x14ac:dyDescent="0.3">
      <c r="A81" t="s">
        <v>1144</v>
      </c>
      <c r="B81" s="148">
        <v>331680</v>
      </c>
      <c r="C81" s="148">
        <v>169</v>
      </c>
      <c r="D81" t="s">
        <v>103</v>
      </c>
      <c r="E81" t="s">
        <v>148</v>
      </c>
      <c r="F81" t="s">
        <v>683</v>
      </c>
      <c r="G81" t="s">
        <v>5</v>
      </c>
      <c r="H81" s="329">
        <v>3399.9009999999998</v>
      </c>
      <c r="I81" s="329">
        <v>0</v>
      </c>
      <c r="J81" s="329">
        <v>0</v>
      </c>
      <c r="K81" s="331">
        <v>3399.9009999999998</v>
      </c>
      <c r="L81" s="329">
        <v>1560.4259999999999</v>
      </c>
      <c r="M81" s="329">
        <v>0</v>
      </c>
      <c r="N81" s="329">
        <v>0</v>
      </c>
      <c r="O81" s="329">
        <v>56.293999999999997</v>
      </c>
      <c r="P81" s="331">
        <v>1783.1809999999998</v>
      </c>
      <c r="Q81" s="148" t="s">
        <v>536</v>
      </c>
      <c r="R81" t="s">
        <v>148</v>
      </c>
      <c r="S81" s="148">
        <v>12</v>
      </c>
    </row>
    <row r="82" spans="1:19" x14ac:dyDescent="0.3">
      <c r="A82" t="s">
        <v>1243</v>
      </c>
      <c r="B82" s="148">
        <v>332570</v>
      </c>
      <c r="C82" s="148">
        <v>709</v>
      </c>
      <c r="D82" t="s">
        <v>347</v>
      </c>
      <c r="E82" t="s">
        <v>348</v>
      </c>
      <c r="F82" t="s">
        <v>978</v>
      </c>
      <c r="G82" t="s">
        <v>14</v>
      </c>
      <c r="H82" s="329">
        <v>0</v>
      </c>
      <c r="I82" s="329">
        <v>0</v>
      </c>
      <c r="J82" s="329">
        <v>0</v>
      </c>
      <c r="K82" s="331">
        <v>0</v>
      </c>
      <c r="L82" s="329">
        <v>0</v>
      </c>
      <c r="M82" s="329">
        <v>0</v>
      </c>
      <c r="N82" s="329">
        <v>0</v>
      </c>
      <c r="O82" s="329">
        <v>0</v>
      </c>
      <c r="P82" s="329">
        <v>0</v>
      </c>
      <c r="Q82" s="148">
        <v>0</v>
      </c>
      <c r="R82" t="s">
        <v>348</v>
      </c>
      <c r="S82" s="148">
        <v>0</v>
      </c>
    </row>
    <row r="83" spans="1:19" x14ac:dyDescent="0.3">
      <c r="A83" t="s">
        <v>1212</v>
      </c>
      <c r="B83" s="148">
        <v>332270</v>
      </c>
      <c r="C83" s="148">
        <v>343</v>
      </c>
      <c r="D83" t="s">
        <v>281</v>
      </c>
      <c r="E83" t="s">
        <v>286</v>
      </c>
      <c r="F83" t="s">
        <v>911</v>
      </c>
      <c r="G83" t="s">
        <v>9</v>
      </c>
      <c r="H83" s="329">
        <v>109.315</v>
      </c>
      <c r="I83" s="329">
        <v>0</v>
      </c>
      <c r="J83" s="329">
        <v>0</v>
      </c>
      <c r="K83" s="331">
        <v>109.315</v>
      </c>
      <c r="L83" s="329">
        <v>96.76</v>
      </c>
      <c r="M83" s="329">
        <v>0</v>
      </c>
      <c r="N83" s="329">
        <v>0</v>
      </c>
      <c r="O83" s="329">
        <v>10.721</v>
      </c>
      <c r="P83" s="331">
        <v>1.8339999999999925</v>
      </c>
      <c r="Q83" s="148" t="s">
        <v>536</v>
      </c>
      <c r="R83" t="s">
        <v>286</v>
      </c>
      <c r="S83" s="148">
        <v>12</v>
      </c>
    </row>
    <row r="84" spans="1:19" x14ac:dyDescent="0.3">
      <c r="A84" t="s">
        <v>1066</v>
      </c>
      <c r="B84" s="148">
        <v>331050</v>
      </c>
      <c r="C84" s="148">
        <v>2</v>
      </c>
      <c r="D84" t="s">
        <v>80</v>
      </c>
      <c r="E84" t="s">
        <v>615</v>
      </c>
      <c r="F84" t="s">
        <v>614</v>
      </c>
      <c r="G84" t="s">
        <v>14</v>
      </c>
      <c r="H84" s="329">
        <v>584.45100000000002</v>
      </c>
      <c r="I84" s="329">
        <v>0</v>
      </c>
      <c r="J84" s="329">
        <v>0</v>
      </c>
      <c r="K84" s="331">
        <v>584.45100000000002</v>
      </c>
      <c r="L84" s="329">
        <v>530.51599999999996</v>
      </c>
      <c r="M84" s="329">
        <v>0</v>
      </c>
      <c r="N84" s="329">
        <v>0</v>
      </c>
      <c r="O84" s="329">
        <v>26.731000000000002</v>
      </c>
      <c r="P84" s="331">
        <v>27.204000000000057</v>
      </c>
      <c r="Q84" s="148" t="s">
        <v>536</v>
      </c>
      <c r="R84" t="s">
        <v>615</v>
      </c>
      <c r="S84" s="148">
        <v>12</v>
      </c>
    </row>
    <row r="85" spans="1:19" x14ac:dyDescent="0.3">
      <c r="A85" t="s">
        <v>1244</v>
      </c>
      <c r="B85" s="148">
        <v>332580</v>
      </c>
      <c r="C85" s="148">
        <v>394</v>
      </c>
      <c r="D85" t="s">
        <v>349</v>
      </c>
      <c r="E85" t="s">
        <v>350</v>
      </c>
      <c r="F85" t="s">
        <v>980</v>
      </c>
      <c r="G85" t="s">
        <v>14</v>
      </c>
      <c r="H85" s="329">
        <v>0</v>
      </c>
      <c r="I85" s="329">
        <v>0</v>
      </c>
      <c r="J85" s="329">
        <v>0</v>
      </c>
      <c r="K85" s="331">
        <v>0</v>
      </c>
      <c r="L85" s="329">
        <v>64.069999999999993</v>
      </c>
      <c r="M85" s="329">
        <v>0</v>
      </c>
      <c r="N85" s="329">
        <v>0</v>
      </c>
      <c r="O85" s="329">
        <v>0</v>
      </c>
      <c r="P85" s="331">
        <v>-64.069999999999993</v>
      </c>
      <c r="Q85" s="148" t="s">
        <v>536</v>
      </c>
      <c r="R85" t="s">
        <v>350</v>
      </c>
      <c r="S85" s="148">
        <v>10</v>
      </c>
    </row>
    <row r="86" spans="1:19" x14ac:dyDescent="0.3">
      <c r="A86" t="s">
        <v>1246</v>
      </c>
      <c r="B86" s="148">
        <v>332600</v>
      </c>
      <c r="C86" s="148">
        <v>92</v>
      </c>
      <c r="D86" t="s">
        <v>353</v>
      </c>
      <c r="E86" t="s">
        <v>354</v>
      </c>
      <c r="F86" t="s">
        <v>984</v>
      </c>
      <c r="G86" t="s">
        <v>14</v>
      </c>
      <c r="H86" s="329">
        <v>1237.5740000000001</v>
      </c>
      <c r="I86" s="329">
        <v>0</v>
      </c>
      <c r="J86" s="329">
        <v>0</v>
      </c>
      <c r="K86" s="331">
        <v>1237.5740000000001</v>
      </c>
      <c r="L86" s="329">
        <v>1150.73</v>
      </c>
      <c r="M86" s="329">
        <v>0</v>
      </c>
      <c r="N86" s="329">
        <v>0</v>
      </c>
      <c r="O86" s="329">
        <v>27.32</v>
      </c>
      <c r="P86" s="331">
        <v>59.524000000000051</v>
      </c>
      <c r="Q86" s="148" t="s">
        <v>536</v>
      </c>
      <c r="R86" t="s">
        <v>354</v>
      </c>
      <c r="S86" s="148">
        <v>8</v>
      </c>
    </row>
    <row r="87" spans="1:19" x14ac:dyDescent="0.3">
      <c r="A87" t="s">
        <v>1247</v>
      </c>
      <c r="B87" s="148">
        <v>332610</v>
      </c>
      <c r="C87" s="148">
        <v>586</v>
      </c>
      <c r="D87" t="s">
        <v>355</v>
      </c>
      <c r="E87" t="s">
        <v>356</v>
      </c>
      <c r="F87" t="s">
        <v>986</v>
      </c>
      <c r="G87" t="s">
        <v>7</v>
      </c>
      <c r="H87" s="329">
        <v>324.99299999999999</v>
      </c>
      <c r="I87" s="329">
        <v>0</v>
      </c>
      <c r="J87" s="329">
        <v>0</v>
      </c>
      <c r="K87" s="331">
        <v>324.99299999999999</v>
      </c>
      <c r="L87" s="329">
        <v>285.346</v>
      </c>
      <c r="M87" s="329">
        <v>0</v>
      </c>
      <c r="N87" s="329">
        <v>4.2220000000000004</v>
      </c>
      <c r="O87" s="329">
        <v>30.934999999999999</v>
      </c>
      <c r="P87" s="331">
        <v>4.4899999999999913</v>
      </c>
      <c r="Q87" s="148" t="s">
        <v>536</v>
      </c>
      <c r="R87" t="s">
        <v>356</v>
      </c>
      <c r="S87" s="148">
        <v>12</v>
      </c>
    </row>
    <row r="88" spans="1:19" x14ac:dyDescent="0.3">
      <c r="A88" t="s">
        <v>1145</v>
      </c>
      <c r="B88" s="148">
        <v>331685</v>
      </c>
      <c r="C88" s="148">
        <v>169</v>
      </c>
      <c r="D88" t="s">
        <v>103</v>
      </c>
      <c r="E88" t="s">
        <v>149</v>
      </c>
      <c r="F88" t="s">
        <v>721</v>
      </c>
      <c r="G88" t="s">
        <v>5</v>
      </c>
      <c r="H88" s="329">
        <v>806.15800000000002</v>
      </c>
      <c r="I88" s="329">
        <v>0</v>
      </c>
      <c r="J88" s="329">
        <v>0</v>
      </c>
      <c r="K88" s="331">
        <v>806.15800000000002</v>
      </c>
      <c r="L88" s="329">
        <v>774.15499999999997</v>
      </c>
      <c r="M88" s="329">
        <v>0</v>
      </c>
      <c r="N88" s="329">
        <v>0</v>
      </c>
      <c r="O88" s="329">
        <v>55.643999999999998</v>
      </c>
      <c r="P88" s="331">
        <v>-23.640999999999956</v>
      </c>
      <c r="Q88" s="148" t="s">
        <v>536</v>
      </c>
      <c r="R88" t="s">
        <v>149</v>
      </c>
      <c r="S88" s="148">
        <v>12</v>
      </c>
    </row>
    <row r="89" spans="1:19" x14ac:dyDescent="0.3">
      <c r="A89" t="s">
        <v>1251</v>
      </c>
      <c r="B89" s="148">
        <v>332630</v>
      </c>
      <c r="C89" s="148">
        <v>363</v>
      </c>
      <c r="D89" t="s">
        <v>363</v>
      </c>
      <c r="E89" t="s">
        <v>364</v>
      </c>
      <c r="F89" t="s">
        <v>1001</v>
      </c>
      <c r="G89" t="s">
        <v>13</v>
      </c>
      <c r="H89" s="329">
        <v>362.863</v>
      </c>
      <c r="I89" s="329">
        <v>0</v>
      </c>
      <c r="J89" s="329">
        <v>0</v>
      </c>
      <c r="K89" s="331">
        <v>362.863</v>
      </c>
      <c r="L89" s="329">
        <v>331.81099999999998</v>
      </c>
      <c r="M89" s="329">
        <v>0</v>
      </c>
      <c r="N89" s="329">
        <v>0</v>
      </c>
      <c r="O89" s="329">
        <v>24.652000000000001</v>
      </c>
      <c r="P89" s="331">
        <v>6.4000000000000199</v>
      </c>
      <c r="Q89" s="148" t="s">
        <v>536</v>
      </c>
      <c r="R89" t="s">
        <v>364</v>
      </c>
      <c r="S89" s="148">
        <v>12</v>
      </c>
    </row>
    <row r="90" spans="1:19" x14ac:dyDescent="0.3">
      <c r="A90" t="s">
        <v>1086</v>
      </c>
      <c r="B90" s="148">
        <v>331200</v>
      </c>
      <c r="C90" s="148">
        <v>2</v>
      </c>
      <c r="D90" t="s">
        <v>80</v>
      </c>
      <c r="E90" t="s">
        <v>394</v>
      </c>
      <c r="F90" t="s">
        <v>611</v>
      </c>
      <c r="G90" t="s">
        <v>14</v>
      </c>
      <c r="H90" s="329">
        <v>0</v>
      </c>
      <c r="I90" s="329">
        <v>0</v>
      </c>
      <c r="J90" s="329">
        <v>0</v>
      </c>
      <c r="K90" s="331">
        <v>0</v>
      </c>
      <c r="L90" s="329">
        <v>361.23899999999998</v>
      </c>
      <c r="M90" s="329">
        <v>0</v>
      </c>
      <c r="N90" s="329">
        <v>0</v>
      </c>
      <c r="O90" s="329">
        <v>0</v>
      </c>
      <c r="P90" s="331">
        <v>-361.23899999999998</v>
      </c>
      <c r="Q90" s="148" t="s">
        <v>536</v>
      </c>
      <c r="R90" t="s">
        <v>394</v>
      </c>
      <c r="S90" s="148">
        <v>10</v>
      </c>
    </row>
    <row r="91" spans="1:19" x14ac:dyDescent="0.3">
      <c r="A91" t="s">
        <v>1087</v>
      </c>
      <c r="B91" s="148">
        <v>331210</v>
      </c>
      <c r="C91" s="148">
        <v>2</v>
      </c>
      <c r="D91" t="s">
        <v>80</v>
      </c>
      <c r="E91" t="s">
        <v>1088</v>
      </c>
      <c r="F91" t="s">
        <v>587</v>
      </c>
      <c r="G91" t="s">
        <v>13</v>
      </c>
      <c r="H91" s="329">
        <v>-71.155000000000001</v>
      </c>
      <c r="I91" s="329">
        <v>0</v>
      </c>
      <c r="J91" s="329">
        <v>0</v>
      </c>
      <c r="K91" s="331">
        <v>-71.155000000000001</v>
      </c>
      <c r="L91" s="329">
        <v>3377.4789999999998</v>
      </c>
      <c r="M91" s="329">
        <v>0</v>
      </c>
      <c r="N91" s="329">
        <v>0</v>
      </c>
      <c r="O91" s="329">
        <v>71.155000000000001</v>
      </c>
      <c r="P91" s="331">
        <v>-3519.7890000000002</v>
      </c>
      <c r="Q91" s="148" t="s">
        <v>536</v>
      </c>
      <c r="R91" t="s">
        <v>1088</v>
      </c>
      <c r="S91" s="148">
        <v>11</v>
      </c>
    </row>
    <row r="92" spans="1:19" x14ac:dyDescent="0.3">
      <c r="A92" t="s">
        <v>1146</v>
      </c>
      <c r="B92" s="148">
        <v>331690</v>
      </c>
      <c r="C92" s="148">
        <v>169</v>
      </c>
      <c r="D92" t="s">
        <v>103</v>
      </c>
      <c r="E92" t="s">
        <v>150</v>
      </c>
      <c r="F92" t="s">
        <v>685</v>
      </c>
      <c r="G92" t="s">
        <v>6</v>
      </c>
      <c r="H92" s="329">
        <v>2960.8240000000001</v>
      </c>
      <c r="I92" s="329">
        <v>0</v>
      </c>
      <c r="J92" s="329">
        <v>0</v>
      </c>
      <c r="K92" s="331">
        <v>2960.8240000000001</v>
      </c>
      <c r="L92" s="329">
        <v>2850.7190000000001</v>
      </c>
      <c r="M92" s="329">
        <v>0</v>
      </c>
      <c r="N92" s="329">
        <v>0</v>
      </c>
      <c r="O92" s="329">
        <v>51.802999999999997</v>
      </c>
      <c r="P92" s="331">
        <v>58.302000000000021</v>
      </c>
      <c r="Q92" s="148" t="s">
        <v>536</v>
      </c>
      <c r="R92" t="s">
        <v>150</v>
      </c>
      <c r="S92" s="148">
        <v>9</v>
      </c>
    </row>
    <row r="93" spans="1:19" x14ac:dyDescent="0.3">
      <c r="A93" t="s">
        <v>1089</v>
      </c>
      <c r="B93" s="148">
        <v>331220</v>
      </c>
      <c r="C93" s="148">
        <v>2</v>
      </c>
      <c r="D93" t="s">
        <v>80</v>
      </c>
      <c r="E93" t="s">
        <v>1090</v>
      </c>
      <c r="F93" t="s">
        <v>611</v>
      </c>
      <c r="G93" t="s">
        <v>14</v>
      </c>
      <c r="H93" s="329">
        <v>9150.8799999999992</v>
      </c>
      <c r="I93" s="329">
        <v>0</v>
      </c>
      <c r="J93" s="329">
        <v>0</v>
      </c>
      <c r="K93" s="331">
        <v>9150.8799999999992</v>
      </c>
      <c r="L93" s="329">
        <v>7561.2039999999997</v>
      </c>
      <c r="M93" s="329">
        <v>0</v>
      </c>
      <c r="N93" s="329">
        <v>0</v>
      </c>
      <c r="O93" s="329">
        <v>192.52</v>
      </c>
      <c r="P93" s="331">
        <v>1397.1559999999995</v>
      </c>
      <c r="Q93" s="148" t="s">
        <v>536</v>
      </c>
      <c r="R93" t="s">
        <v>1090</v>
      </c>
      <c r="S93" s="148">
        <v>12</v>
      </c>
    </row>
    <row r="94" spans="1:19" x14ac:dyDescent="0.3">
      <c r="A94" t="s">
        <v>1147</v>
      </c>
      <c r="B94" s="148">
        <v>331700</v>
      </c>
      <c r="C94" s="148">
        <v>169</v>
      </c>
      <c r="D94" t="s">
        <v>103</v>
      </c>
      <c r="E94" t="s">
        <v>151</v>
      </c>
      <c r="F94" t="s">
        <v>687</v>
      </c>
      <c r="G94" t="s">
        <v>9</v>
      </c>
      <c r="H94" s="329">
        <v>3541.12</v>
      </c>
      <c r="I94" s="329">
        <v>0</v>
      </c>
      <c r="J94" s="329">
        <v>0</v>
      </c>
      <c r="K94" s="331">
        <v>3541.12</v>
      </c>
      <c r="L94" s="329">
        <v>1530.7619999999999</v>
      </c>
      <c r="M94" s="329">
        <v>0</v>
      </c>
      <c r="N94" s="329">
        <v>0</v>
      </c>
      <c r="O94" s="329">
        <v>119.038</v>
      </c>
      <c r="P94" s="331">
        <v>1891.32</v>
      </c>
      <c r="Q94" s="148" t="s">
        <v>536</v>
      </c>
      <c r="R94" t="s">
        <v>151</v>
      </c>
      <c r="S94" s="148">
        <v>12</v>
      </c>
    </row>
    <row r="95" spans="1:19" x14ac:dyDescent="0.3">
      <c r="A95" t="s">
        <v>1093</v>
      </c>
      <c r="B95" s="148">
        <v>331250</v>
      </c>
      <c r="C95" s="148">
        <v>169</v>
      </c>
      <c r="D95" t="s">
        <v>103</v>
      </c>
      <c r="E95" t="s">
        <v>105</v>
      </c>
      <c r="F95" t="s">
        <v>629</v>
      </c>
      <c r="G95" t="s">
        <v>11</v>
      </c>
      <c r="H95" s="329">
        <v>1175.8499999999999</v>
      </c>
      <c r="I95" s="329">
        <v>0</v>
      </c>
      <c r="J95" s="329">
        <v>0</v>
      </c>
      <c r="K95" s="331">
        <v>1175.8499999999999</v>
      </c>
      <c r="L95" s="329">
        <v>1133.7360000000001</v>
      </c>
      <c r="M95" s="329">
        <v>0</v>
      </c>
      <c r="N95" s="329">
        <v>0</v>
      </c>
      <c r="O95" s="329">
        <v>36.094000000000001</v>
      </c>
      <c r="P95" s="331">
        <v>6.0199999999998042</v>
      </c>
      <c r="Q95" s="148" t="s">
        <v>536</v>
      </c>
      <c r="R95" t="s">
        <v>105</v>
      </c>
      <c r="S95" s="148">
        <v>8</v>
      </c>
    </row>
    <row r="96" spans="1:19" x14ac:dyDescent="0.3">
      <c r="A96" t="s">
        <v>1252</v>
      </c>
      <c r="B96" s="148">
        <v>332710</v>
      </c>
      <c r="C96" s="148">
        <v>664</v>
      </c>
      <c r="D96" t="s">
        <v>365</v>
      </c>
      <c r="E96" t="s">
        <v>366</v>
      </c>
      <c r="F96" t="s">
        <v>1006</v>
      </c>
      <c r="G96" t="s">
        <v>9</v>
      </c>
      <c r="H96" s="329">
        <v>174.21799999999999</v>
      </c>
      <c r="I96" s="329">
        <v>0</v>
      </c>
      <c r="J96" s="329">
        <v>0</v>
      </c>
      <c r="K96" s="331">
        <v>174.21799999999999</v>
      </c>
      <c r="L96" s="329">
        <v>230.86799999999999</v>
      </c>
      <c r="M96" s="329">
        <v>0</v>
      </c>
      <c r="N96" s="329">
        <v>6.7939999999999996</v>
      </c>
      <c r="O96" s="329">
        <v>21.962</v>
      </c>
      <c r="P96" s="331">
        <v>-85.406000000000006</v>
      </c>
      <c r="Q96" s="148" t="s">
        <v>536</v>
      </c>
      <c r="R96" t="s">
        <v>366</v>
      </c>
      <c r="S96" s="148">
        <v>12</v>
      </c>
    </row>
    <row r="97" spans="1:19" x14ac:dyDescent="0.3">
      <c r="A97" t="s">
        <v>1253</v>
      </c>
      <c r="B97" s="148">
        <v>332720</v>
      </c>
      <c r="C97" s="148">
        <v>344</v>
      </c>
      <c r="D97" t="s">
        <v>367</v>
      </c>
      <c r="E97" t="s">
        <v>368</v>
      </c>
      <c r="F97" t="s">
        <v>1008</v>
      </c>
      <c r="G97" t="s">
        <v>9</v>
      </c>
      <c r="H97" s="329">
        <v>1149.067</v>
      </c>
      <c r="I97" s="329">
        <v>0</v>
      </c>
      <c r="J97" s="329">
        <v>0</v>
      </c>
      <c r="K97" s="331">
        <v>1149.067</v>
      </c>
      <c r="L97" s="329">
        <v>1024.2660000000001</v>
      </c>
      <c r="M97" s="329">
        <v>0</v>
      </c>
      <c r="N97" s="329">
        <v>17.713000000000001</v>
      </c>
      <c r="O97" s="329">
        <v>25.945</v>
      </c>
      <c r="P97" s="331">
        <v>81.142999999999944</v>
      </c>
      <c r="Q97" s="148" t="s">
        <v>536</v>
      </c>
      <c r="R97" t="s">
        <v>368</v>
      </c>
      <c r="S97" s="148">
        <v>12</v>
      </c>
    </row>
    <row r="98" spans="1:19" x14ac:dyDescent="0.3">
      <c r="A98" t="s">
        <v>1148</v>
      </c>
      <c r="B98" s="148">
        <v>331710</v>
      </c>
      <c r="C98" s="148">
        <v>169</v>
      </c>
      <c r="D98" t="s">
        <v>103</v>
      </c>
      <c r="E98" t="s">
        <v>152</v>
      </c>
      <c r="F98" t="s">
        <v>687</v>
      </c>
      <c r="G98" t="s">
        <v>9</v>
      </c>
      <c r="H98" s="329">
        <v>0</v>
      </c>
      <c r="I98" s="329">
        <v>0</v>
      </c>
      <c r="J98" s="329">
        <v>0</v>
      </c>
      <c r="K98" s="331">
        <v>0</v>
      </c>
      <c r="L98" s="329">
        <v>948.93600000000004</v>
      </c>
      <c r="M98" s="329">
        <v>0</v>
      </c>
      <c r="N98" s="329">
        <v>0</v>
      </c>
      <c r="O98" s="329">
        <v>0</v>
      </c>
      <c r="P98" s="331">
        <v>-948.93600000000004</v>
      </c>
      <c r="Q98" s="148" t="s">
        <v>536</v>
      </c>
      <c r="R98" t="s">
        <v>152</v>
      </c>
      <c r="S98" s="148">
        <v>12</v>
      </c>
    </row>
    <row r="99" spans="1:19" x14ac:dyDescent="0.3">
      <c r="A99" t="s">
        <v>1254</v>
      </c>
      <c r="B99" s="148">
        <v>332730</v>
      </c>
      <c r="C99" s="148">
        <v>729</v>
      </c>
      <c r="D99" t="s">
        <v>369</v>
      </c>
      <c r="E99" t="s">
        <v>370</v>
      </c>
      <c r="F99" t="s">
        <v>1010</v>
      </c>
      <c r="G99" t="s">
        <v>6</v>
      </c>
      <c r="H99" s="329">
        <v>-34.387999999999998</v>
      </c>
      <c r="I99" s="329">
        <v>0</v>
      </c>
      <c r="J99" s="329">
        <v>0</v>
      </c>
      <c r="K99" s="331">
        <v>-34.387999999999998</v>
      </c>
      <c r="L99" s="329">
        <v>290.89800000000002</v>
      </c>
      <c r="M99" s="330">
        <v>0</v>
      </c>
      <c r="N99" s="329">
        <v>0</v>
      </c>
      <c r="O99" s="329">
        <v>34.387999999999998</v>
      </c>
      <c r="P99" s="331">
        <v>-359.67399999999998</v>
      </c>
      <c r="Q99" s="148" t="s">
        <v>536</v>
      </c>
      <c r="R99" t="s">
        <v>370</v>
      </c>
      <c r="S99" s="148">
        <v>12</v>
      </c>
    </row>
    <row r="100" spans="1:19" x14ac:dyDescent="0.3">
      <c r="A100" t="s">
        <v>1256</v>
      </c>
      <c r="B100" s="148">
        <v>332850</v>
      </c>
      <c r="C100" s="148">
        <v>741</v>
      </c>
      <c r="D100" t="s">
        <v>373</v>
      </c>
      <c r="E100" t="s">
        <v>374</v>
      </c>
      <c r="F100" t="s">
        <v>1017</v>
      </c>
      <c r="G100" t="s">
        <v>5</v>
      </c>
      <c r="H100" s="329">
        <v>4127.4350000000004</v>
      </c>
      <c r="I100" s="329">
        <v>0</v>
      </c>
      <c r="J100" s="329">
        <v>0</v>
      </c>
      <c r="K100" s="331">
        <v>4127.4350000000004</v>
      </c>
      <c r="L100" s="329">
        <v>3911.9160000000002</v>
      </c>
      <c r="M100" s="330">
        <v>0</v>
      </c>
      <c r="N100" s="329">
        <v>2.88</v>
      </c>
      <c r="O100" s="329">
        <v>159.19200000000001</v>
      </c>
      <c r="P100" s="331">
        <v>53.44700000000023</v>
      </c>
      <c r="Q100" s="148" t="s">
        <v>536</v>
      </c>
      <c r="R100" t="s">
        <v>374</v>
      </c>
      <c r="S100" s="148">
        <v>12</v>
      </c>
    </row>
    <row r="101" spans="1:19" x14ac:dyDescent="0.3">
      <c r="A101" t="s">
        <v>1257</v>
      </c>
      <c r="B101" s="148">
        <v>332860</v>
      </c>
      <c r="C101" s="148">
        <v>106</v>
      </c>
      <c r="D101" t="s">
        <v>375</v>
      </c>
      <c r="E101" t="s">
        <v>408</v>
      </c>
      <c r="F101" t="s">
        <v>1019</v>
      </c>
      <c r="G101" t="s">
        <v>4</v>
      </c>
      <c r="H101" s="329">
        <v>54055.254999999997</v>
      </c>
      <c r="I101" s="329">
        <v>0</v>
      </c>
      <c r="J101" s="329">
        <v>0</v>
      </c>
      <c r="K101" s="331">
        <v>54055.254999999997</v>
      </c>
      <c r="L101" s="329">
        <v>52773.616000000002</v>
      </c>
      <c r="M101" s="329">
        <v>0</v>
      </c>
      <c r="N101" s="329">
        <v>0</v>
      </c>
      <c r="O101" s="329">
        <v>1082.258</v>
      </c>
      <c r="P101" s="331">
        <v>199.38099999999554</v>
      </c>
      <c r="Q101" s="148" t="s">
        <v>536</v>
      </c>
      <c r="R101" t="s">
        <v>408</v>
      </c>
      <c r="S101" s="148">
        <v>12</v>
      </c>
    </row>
    <row r="102" spans="1:19" x14ac:dyDescent="0.3">
      <c r="A102" t="s">
        <v>1259</v>
      </c>
      <c r="B102" s="148">
        <v>332880</v>
      </c>
      <c r="C102" s="148">
        <v>663</v>
      </c>
      <c r="D102" t="s">
        <v>378</v>
      </c>
      <c r="E102" t="s">
        <v>379</v>
      </c>
      <c r="F102" t="s">
        <v>1030</v>
      </c>
      <c r="G102" t="s">
        <v>14</v>
      </c>
      <c r="H102" s="329">
        <v>704.35400000000004</v>
      </c>
      <c r="I102" s="329">
        <v>0</v>
      </c>
      <c r="J102" s="329">
        <v>0</v>
      </c>
      <c r="K102" s="331">
        <v>704.35400000000004</v>
      </c>
      <c r="L102" s="329">
        <v>618.18499999999995</v>
      </c>
      <c r="M102" s="329">
        <v>0</v>
      </c>
      <c r="N102" s="329">
        <v>0.89500000000000002</v>
      </c>
      <c r="O102" s="329">
        <v>19.946000000000002</v>
      </c>
      <c r="P102" s="331">
        <v>65.328000000000102</v>
      </c>
      <c r="Q102" s="148" t="s">
        <v>536</v>
      </c>
      <c r="R102" t="s">
        <v>379</v>
      </c>
      <c r="S102" s="148">
        <v>12</v>
      </c>
    </row>
    <row r="103" spans="1:19" x14ac:dyDescent="0.3">
      <c r="A103" t="s">
        <v>1227</v>
      </c>
      <c r="B103" s="148">
        <v>332410</v>
      </c>
      <c r="C103" s="148">
        <v>254</v>
      </c>
      <c r="D103" t="s">
        <v>303</v>
      </c>
      <c r="E103" t="s">
        <v>310</v>
      </c>
      <c r="F103" t="s">
        <v>940</v>
      </c>
      <c r="G103" t="s">
        <v>10</v>
      </c>
      <c r="H103" s="329">
        <v>6962.4489999999996</v>
      </c>
      <c r="I103" s="329">
        <v>0</v>
      </c>
      <c r="J103" s="329">
        <v>0</v>
      </c>
      <c r="K103" s="331">
        <v>6962.4489999999996</v>
      </c>
      <c r="L103" s="329">
        <v>6212.4120000000003</v>
      </c>
      <c r="M103" s="329">
        <v>0</v>
      </c>
      <c r="N103" s="329">
        <v>0</v>
      </c>
      <c r="O103" s="329">
        <v>498.93599999999998</v>
      </c>
      <c r="P103" s="331">
        <v>251.10099999999937</v>
      </c>
      <c r="Q103" s="148" t="s">
        <v>536</v>
      </c>
      <c r="R103" t="s">
        <v>310</v>
      </c>
      <c r="S103" s="148">
        <v>12</v>
      </c>
    </row>
    <row r="104" spans="1:19" x14ac:dyDescent="0.3">
      <c r="A104" t="s">
        <v>1149</v>
      </c>
      <c r="B104" s="148">
        <v>331730</v>
      </c>
      <c r="C104" s="148">
        <v>169</v>
      </c>
      <c r="D104" t="s">
        <v>103</v>
      </c>
      <c r="E104" t="s">
        <v>153</v>
      </c>
      <c r="F104" t="s">
        <v>723</v>
      </c>
      <c r="G104" t="s">
        <v>5</v>
      </c>
      <c r="H104" s="329">
        <v>615.79</v>
      </c>
      <c r="I104" s="329">
        <v>0</v>
      </c>
      <c r="J104" s="329">
        <v>0</v>
      </c>
      <c r="K104" s="331">
        <v>615.79</v>
      </c>
      <c r="L104" s="329">
        <v>594.65700000000004</v>
      </c>
      <c r="M104" s="329">
        <v>0</v>
      </c>
      <c r="N104" s="329">
        <v>0</v>
      </c>
      <c r="O104" s="329">
        <v>23.074999999999999</v>
      </c>
      <c r="P104" s="331">
        <v>-1.9420000000000748</v>
      </c>
      <c r="Q104" s="148" t="s">
        <v>536</v>
      </c>
      <c r="R104" t="s">
        <v>153</v>
      </c>
      <c r="S104" s="148">
        <v>12</v>
      </c>
    </row>
    <row r="105" spans="1:19" x14ac:dyDescent="0.3">
      <c r="A105" t="s">
        <v>1091</v>
      </c>
      <c r="B105" s="148">
        <v>331230</v>
      </c>
      <c r="C105" s="148">
        <v>2</v>
      </c>
      <c r="D105" t="s">
        <v>80</v>
      </c>
      <c r="E105" t="s">
        <v>102</v>
      </c>
      <c r="F105" t="s">
        <v>625</v>
      </c>
      <c r="G105" t="s">
        <v>13</v>
      </c>
      <c r="H105" s="329">
        <v>420.178</v>
      </c>
      <c r="I105" s="329">
        <v>0</v>
      </c>
      <c r="J105" s="329">
        <v>0</v>
      </c>
      <c r="K105" s="331">
        <v>420.178</v>
      </c>
      <c r="L105" s="329">
        <v>372.22300000000001</v>
      </c>
      <c r="M105" s="329">
        <v>0</v>
      </c>
      <c r="N105" s="329">
        <v>0</v>
      </c>
      <c r="O105" s="329">
        <v>11.18</v>
      </c>
      <c r="P105" s="331">
        <v>36.774999999999984</v>
      </c>
      <c r="Q105" s="148" t="s">
        <v>536</v>
      </c>
      <c r="R105" t="s">
        <v>102</v>
      </c>
      <c r="S105" s="148">
        <v>12</v>
      </c>
    </row>
    <row r="106" spans="1:19" x14ac:dyDescent="0.3">
      <c r="A106" t="s">
        <v>1221</v>
      </c>
      <c r="B106" s="148">
        <v>332350</v>
      </c>
      <c r="C106" s="148">
        <v>254</v>
      </c>
      <c r="D106" t="s">
        <v>303</v>
      </c>
      <c r="E106" t="s">
        <v>304</v>
      </c>
      <c r="F106" t="s">
        <v>928</v>
      </c>
      <c r="G106" t="s">
        <v>10</v>
      </c>
      <c r="H106" s="329">
        <v>3830.4929999999999</v>
      </c>
      <c r="I106" s="329">
        <v>0</v>
      </c>
      <c r="J106" s="329">
        <v>0</v>
      </c>
      <c r="K106" s="331">
        <v>3830.4929999999999</v>
      </c>
      <c r="L106" s="329">
        <v>3605.5349999999999</v>
      </c>
      <c r="M106" s="329">
        <v>0</v>
      </c>
      <c r="N106" s="329">
        <v>0</v>
      </c>
      <c r="O106" s="329">
        <v>212.07400000000001</v>
      </c>
      <c r="P106" s="331">
        <v>12.884000000000071</v>
      </c>
      <c r="Q106" s="148" t="s">
        <v>536</v>
      </c>
      <c r="R106" t="s">
        <v>304</v>
      </c>
      <c r="S106" s="148">
        <v>12</v>
      </c>
    </row>
    <row r="107" spans="1:19" x14ac:dyDescent="0.3">
      <c r="A107" t="s">
        <v>1260</v>
      </c>
      <c r="B107" s="148">
        <v>332890</v>
      </c>
      <c r="C107" s="148">
        <v>409</v>
      </c>
      <c r="D107" t="s">
        <v>380</v>
      </c>
      <c r="E107" t="s">
        <v>381</v>
      </c>
      <c r="F107" t="s">
        <v>1035</v>
      </c>
      <c r="G107" t="s">
        <v>5</v>
      </c>
      <c r="H107" s="329">
        <v>841.10900000000004</v>
      </c>
      <c r="I107" s="329">
        <v>0</v>
      </c>
      <c r="J107" s="329">
        <v>0</v>
      </c>
      <c r="K107" s="331">
        <v>841.10900000000004</v>
      </c>
      <c r="L107" s="329">
        <v>750.20600000000002</v>
      </c>
      <c r="M107" s="330">
        <v>0</v>
      </c>
      <c r="N107" s="329">
        <v>0</v>
      </c>
      <c r="O107" s="329">
        <v>47.076999999999998</v>
      </c>
      <c r="P107" s="331">
        <v>43.826000000000022</v>
      </c>
      <c r="Q107" s="148" t="s">
        <v>536</v>
      </c>
      <c r="R107" t="s">
        <v>381</v>
      </c>
      <c r="S107" s="148">
        <v>12</v>
      </c>
    </row>
    <row r="108" spans="1:19" x14ac:dyDescent="0.3">
      <c r="A108" t="s">
        <v>1150</v>
      </c>
      <c r="B108" s="148">
        <v>332900</v>
      </c>
      <c r="C108" s="148">
        <v>169</v>
      </c>
      <c r="D108" t="s">
        <v>103</v>
      </c>
      <c r="E108" t="s">
        <v>384</v>
      </c>
      <c r="F108" t="s">
        <v>691</v>
      </c>
      <c r="G108" t="s">
        <v>13</v>
      </c>
      <c r="H108" s="329">
        <v>5724.9539999999997</v>
      </c>
      <c r="I108" s="329">
        <v>0</v>
      </c>
      <c r="J108" s="329">
        <v>0</v>
      </c>
      <c r="K108" s="331">
        <v>5724.9539999999997</v>
      </c>
      <c r="L108" s="329">
        <v>5297.0389999999998</v>
      </c>
      <c r="M108" s="329">
        <v>0</v>
      </c>
      <c r="N108" s="329">
        <v>0</v>
      </c>
      <c r="O108" s="329">
        <v>125.69799999999999</v>
      </c>
      <c r="P108" s="331">
        <v>302.21699999999998</v>
      </c>
      <c r="Q108" s="148" t="s">
        <v>536</v>
      </c>
      <c r="R108" t="s">
        <v>384</v>
      </c>
      <c r="S108" s="148">
        <v>12</v>
      </c>
    </row>
    <row r="109" spans="1:19" x14ac:dyDescent="0.3">
      <c r="A109" t="s">
        <v>1170</v>
      </c>
      <c r="B109" s="148">
        <v>0</v>
      </c>
      <c r="C109" s="148">
        <v>10</v>
      </c>
      <c r="D109" t="s">
        <v>773</v>
      </c>
      <c r="E109" t="s">
        <v>773</v>
      </c>
      <c r="F109" t="s">
        <v>775</v>
      </c>
      <c r="G109" t="s">
        <v>7</v>
      </c>
      <c r="H109" s="329">
        <v>95982</v>
      </c>
      <c r="I109" s="329">
        <v>0</v>
      </c>
      <c r="J109" s="329">
        <v>0</v>
      </c>
      <c r="K109" s="331">
        <v>95982</v>
      </c>
      <c r="L109" s="329">
        <v>87281</v>
      </c>
      <c r="M109" s="329">
        <v>0</v>
      </c>
      <c r="N109" s="329">
        <v>0</v>
      </c>
      <c r="O109" s="331">
        <v>279</v>
      </c>
      <c r="P109" s="329">
        <v>8422</v>
      </c>
      <c r="Q109" s="148" t="s">
        <v>1062</v>
      </c>
      <c r="R109" t="s">
        <v>527</v>
      </c>
      <c r="S109" s="148">
        <v>12</v>
      </c>
    </row>
    <row r="110" spans="1:19" x14ac:dyDescent="0.3">
      <c r="A110" t="s">
        <v>1241</v>
      </c>
      <c r="B110" s="148">
        <v>0</v>
      </c>
      <c r="C110" s="148">
        <v>100</v>
      </c>
      <c r="D110" t="s">
        <v>1416</v>
      </c>
      <c r="E110" t="s">
        <v>342</v>
      </c>
      <c r="F110" t="s">
        <v>971</v>
      </c>
      <c r="G110" t="s">
        <v>13</v>
      </c>
      <c r="H110" s="329">
        <v>109927</v>
      </c>
      <c r="I110" s="329">
        <v>0</v>
      </c>
      <c r="J110" s="329">
        <v>0</v>
      </c>
      <c r="K110" s="331">
        <v>109927</v>
      </c>
      <c r="L110" s="329">
        <v>103685</v>
      </c>
      <c r="M110" s="329">
        <v>0</v>
      </c>
      <c r="N110" s="329">
        <v>0</v>
      </c>
      <c r="O110" s="331">
        <v>0</v>
      </c>
      <c r="P110" s="329">
        <v>6242</v>
      </c>
      <c r="Q110" s="148" t="s">
        <v>1062</v>
      </c>
      <c r="R110" t="s">
        <v>343</v>
      </c>
      <c r="S110" s="148">
        <v>12</v>
      </c>
    </row>
    <row r="111" spans="1:19" x14ac:dyDescent="0.3">
      <c r="A111" t="s">
        <v>1157</v>
      </c>
      <c r="B111" s="148">
        <v>0</v>
      </c>
      <c r="C111" s="148">
        <v>214</v>
      </c>
      <c r="D111" t="s">
        <v>1402</v>
      </c>
      <c r="E111" t="s">
        <v>169</v>
      </c>
      <c r="F111" t="s">
        <v>742</v>
      </c>
      <c r="G111" t="s">
        <v>10</v>
      </c>
      <c r="H111" s="329">
        <v>50047</v>
      </c>
      <c r="I111" s="329">
        <v>0</v>
      </c>
      <c r="J111" s="329">
        <v>0</v>
      </c>
      <c r="K111" s="331">
        <v>50047</v>
      </c>
      <c r="L111" s="329">
        <v>47567</v>
      </c>
      <c r="M111" s="330">
        <v>0</v>
      </c>
      <c r="N111" s="329">
        <v>0</v>
      </c>
      <c r="O111" s="331">
        <v>0</v>
      </c>
      <c r="P111" s="329">
        <v>2480</v>
      </c>
      <c r="Q111" s="148" t="s">
        <v>1062</v>
      </c>
      <c r="R111" t="s">
        <v>741</v>
      </c>
      <c r="S111" s="148">
        <v>12</v>
      </c>
    </row>
    <row r="112" spans="1:19" x14ac:dyDescent="0.3">
      <c r="A112" t="s">
        <v>1459</v>
      </c>
      <c r="B112" s="148">
        <v>0</v>
      </c>
      <c r="C112" s="148">
        <v>0</v>
      </c>
      <c r="D112" t="s">
        <v>276</v>
      </c>
      <c r="E112" t="s">
        <v>276</v>
      </c>
      <c r="F112" t="s">
        <v>899</v>
      </c>
      <c r="G112" t="s">
        <v>13</v>
      </c>
      <c r="H112" s="329">
        <v>17383</v>
      </c>
      <c r="I112" s="329">
        <v>0</v>
      </c>
      <c r="J112" s="329">
        <v>0</v>
      </c>
      <c r="K112" s="331">
        <v>17383</v>
      </c>
      <c r="L112" s="329">
        <v>15556</v>
      </c>
      <c r="M112" s="329">
        <v>0</v>
      </c>
      <c r="N112" s="329">
        <v>0</v>
      </c>
      <c r="O112" s="331">
        <v>229</v>
      </c>
      <c r="P112" s="329">
        <v>1598</v>
      </c>
      <c r="Q112" s="148" t="s">
        <v>1062</v>
      </c>
      <c r="R112" t="s">
        <v>278</v>
      </c>
      <c r="S112" s="148">
        <v>12</v>
      </c>
    </row>
    <row r="113" spans="1:19" x14ac:dyDescent="0.3">
      <c r="A113" t="s">
        <v>1460</v>
      </c>
      <c r="B113" s="148">
        <v>0</v>
      </c>
      <c r="C113" s="148">
        <v>0</v>
      </c>
      <c r="D113" t="s">
        <v>1658</v>
      </c>
      <c r="E113" t="s">
        <v>1657</v>
      </c>
      <c r="F113" t="s">
        <v>997</v>
      </c>
      <c r="G113" t="s">
        <v>10</v>
      </c>
      <c r="H113" s="329">
        <v>0</v>
      </c>
      <c r="I113" s="329">
        <v>0</v>
      </c>
      <c r="J113" s="329">
        <v>0</v>
      </c>
      <c r="K113" s="331">
        <v>0</v>
      </c>
      <c r="L113" s="329">
        <v>0</v>
      </c>
      <c r="M113" s="329">
        <v>0</v>
      </c>
      <c r="N113" s="329">
        <v>0</v>
      </c>
      <c r="O113" s="329">
        <v>0</v>
      </c>
      <c r="P113" s="329">
        <v>0</v>
      </c>
      <c r="Q113" s="148">
        <v>0</v>
      </c>
      <c r="R113" t="s">
        <v>996</v>
      </c>
      <c r="S113" s="148">
        <v>0</v>
      </c>
    </row>
    <row r="114" spans="1:19" x14ac:dyDescent="0.3">
      <c r="A114" t="s">
        <v>1232</v>
      </c>
      <c r="B114" s="148">
        <v>0</v>
      </c>
      <c r="C114" s="148">
        <v>212</v>
      </c>
      <c r="D114" t="s">
        <v>953</v>
      </c>
      <c r="E114" t="s">
        <v>1275</v>
      </c>
      <c r="F114" t="s">
        <v>849</v>
      </c>
      <c r="G114" t="s">
        <v>13</v>
      </c>
      <c r="H114" s="329">
        <v>14488</v>
      </c>
      <c r="I114" s="329">
        <v>41809</v>
      </c>
      <c r="J114" s="329">
        <v>0</v>
      </c>
      <c r="K114" s="331">
        <v>56297</v>
      </c>
      <c r="L114" s="329">
        <v>50156</v>
      </c>
      <c r="M114" s="329">
        <v>0</v>
      </c>
      <c r="N114" s="329">
        <v>0</v>
      </c>
      <c r="O114" s="331">
        <v>909</v>
      </c>
      <c r="P114" s="329">
        <v>5232</v>
      </c>
      <c r="Q114" s="148" t="s">
        <v>1062</v>
      </c>
      <c r="R114" t="s">
        <v>323</v>
      </c>
      <c r="S114" s="148">
        <v>12</v>
      </c>
    </row>
    <row r="115" spans="1:19" x14ac:dyDescent="0.3">
      <c r="A115" t="s">
        <v>1461</v>
      </c>
      <c r="B115" s="148">
        <v>0</v>
      </c>
      <c r="C115" s="148">
        <v>108</v>
      </c>
      <c r="D115" t="s">
        <v>1662</v>
      </c>
      <c r="E115" t="s">
        <v>1662</v>
      </c>
      <c r="F115" t="s">
        <v>585</v>
      </c>
      <c r="G115" t="s">
        <v>12</v>
      </c>
      <c r="H115" s="329">
        <v>0</v>
      </c>
      <c r="I115" s="329">
        <v>0</v>
      </c>
      <c r="J115" s="329">
        <v>0</v>
      </c>
      <c r="K115" s="331">
        <v>0</v>
      </c>
      <c r="L115" s="329">
        <v>0</v>
      </c>
      <c r="M115" s="329">
        <v>0</v>
      </c>
      <c r="N115" s="329">
        <v>0</v>
      </c>
      <c r="O115" s="329">
        <v>0</v>
      </c>
      <c r="P115" s="329">
        <v>0</v>
      </c>
      <c r="Q115" s="148">
        <v>0</v>
      </c>
      <c r="R115" t="s">
        <v>533</v>
      </c>
      <c r="S115" s="148">
        <v>0</v>
      </c>
    </row>
    <row r="116" spans="1:19" x14ac:dyDescent="0.3">
      <c r="A116" t="s">
        <v>1152</v>
      </c>
      <c r="B116" s="148">
        <v>0</v>
      </c>
      <c r="C116" s="148">
        <v>121</v>
      </c>
      <c r="D116" t="s">
        <v>2033</v>
      </c>
      <c r="E116" t="s">
        <v>1276</v>
      </c>
      <c r="F116" t="s">
        <v>585</v>
      </c>
      <c r="G116" t="s">
        <v>12</v>
      </c>
      <c r="H116" s="329">
        <v>1125455</v>
      </c>
      <c r="I116" s="329">
        <v>66345</v>
      </c>
      <c r="J116" s="329">
        <v>0</v>
      </c>
      <c r="K116" s="331">
        <v>1191800</v>
      </c>
      <c r="L116" s="329">
        <v>923428</v>
      </c>
      <c r="M116" s="329">
        <v>230750</v>
      </c>
      <c r="N116" s="329">
        <v>0</v>
      </c>
      <c r="O116" s="331">
        <v>0</v>
      </c>
      <c r="P116" s="329">
        <v>37622</v>
      </c>
      <c r="Q116" s="148" t="s">
        <v>1062</v>
      </c>
      <c r="R116" t="s">
        <v>157</v>
      </c>
      <c r="S116" s="148">
        <v>12</v>
      </c>
    </row>
    <row r="117" spans="1:19" x14ac:dyDescent="0.3">
      <c r="A117" t="s">
        <v>1187</v>
      </c>
      <c r="B117" s="148">
        <v>332650</v>
      </c>
      <c r="C117" s="148">
        <v>240</v>
      </c>
      <c r="D117" t="s">
        <v>240</v>
      </c>
      <c r="E117" t="s">
        <v>241</v>
      </c>
      <c r="F117" t="s">
        <v>840</v>
      </c>
      <c r="G117" t="s">
        <v>13</v>
      </c>
      <c r="H117" s="329">
        <v>1657.1780000000001</v>
      </c>
      <c r="I117" s="329">
        <v>0</v>
      </c>
      <c r="J117" s="329">
        <v>0</v>
      </c>
      <c r="K117" s="331">
        <v>1657.1780000000001</v>
      </c>
      <c r="L117" s="329">
        <v>1515.367</v>
      </c>
      <c r="M117" s="329">
        <v>0</v>
      </c>
      <c r="N117" s="329">
        <v>0</v>
      </c>
      <c r="O117" s="329">
        <v>66.265000000000001</v>
      </c>
      <c r="P117" s="331">
        <v>75.546000000000149</v>
      </c>
      <c r="Q117" s="148" t="s">
        <v>536</v>
      </c>
      <c r="R117" t="s">
        <v>241</v>
      </c>
      <c r="S117" s="148">
        <v>12</v>
      </c>
    </row>
    <row r="118" spans="1:19" x14ac:dyDescent="0.3">
      <c r="A118" t="s">
        <v>1261</v>
      </c>
      <c r="B118" s="148">
        <v>0</v>
      </c>
      <c r="C118" s="148">
        <v>111</v>
      </c>
      <c r="D118" t="s">
        <v>382</v>
      </c>
      <c r="E118" t="s">
        <v>1277</v>
      </c>
      <c r="F118" t="s">
        <v>849</v>
      </c>
      <c r="G118" t="s">
        <v>13</v>
      </c>
      <c r="H118" s="329">
        <v>614</v>
      </c>
      <c r="I118" s="329">
        <v>37355</v>
      </c>
      <c r="J118" s="329">
        <v>0</v>
      </c>
      <c r="K118" s="331">
        <v>37969</v>
      </c>
      <c r="L118" s="329">
        <v>34166</v>
      </c>
      <c r="M118" s="329">
        <v>0</v>
      </c>
      <c r="N118" s="329">
        <v>0</v>
      </c>
      <c r="O118" s="331">
        <v>3060</v>
      </c>
      <c r="P118" s="329">
        <v>3060</v>
      </c>
      <c r="Q118" s="148" t="s">
        <v>1062</v>
      </c>
      <c r="R118" t="s">
        <v>383</v>
      </c>
      <c r="S118" s="148">
        <v>12</v>
      </c>
    </row>
    <row r="119" spans="1:19" x14ac:dyDescent="0.3">
      <c r="A119" t="s">
        <v>1462</v>
      </c>
      <c r="B119" s="148">
        <v>0</v>
      </c>
      <c r="C119" s="148">
        <v>0</v>
      </c>
      <c r="D119">
        <v>0</v>
      </c>
      <c r="E119" t="s">
        <v>1012</v>
      </c>
      <c r="F119" t="s">
        <v>585</v>
      </c>
      <c r="G119" t="s">
        <v>12</v>
      </c>
      <c r="H119" s="329">
        <v>0</v>
      </c>
      <c r="I119" s="329">
        <v>0</v>
      </c>
      <c r="J119" s="329">
        <v>0</v>
      </c>
      <c r="K119" s="331">
        <v>0</v>
      </c>
      <c r="L119" s="329">
        <v>0</v>
      </c>
      <c r="M119" s="329">
        <v>0</v>
      </c>
      <c r="N119" s="329">
        <v>0</v>
      </c>
      <c r="O119" s="329">
        <v>0</v>
      </c>
      <c r="P119" s="329">
        <v>0</v>
      </c>
      <c r="Q119" s="148">
        <v>0</v>
      </c>
      <c r="R119" t="s">
        <v>1012</v>
      </c>
      <c r="S119" s="148">
        <v>0</v>
      </c>
    </row>
    <row r="120" spans="1:19" x14ac:dyDescent="0.3">
      <c r="A120" t="s">
        <v>1463</v>
      </c>
      <c r="B120" s="148">
        <v>332200</v>
      </c>
      <c r="C120" s="148">
        <v>72</v>
      </c>
      <c r="D120" t="s">
        <v>361</v>
      </c>
      <c r="E120" t="s">
        <v>362</v>
      </c>
      <c r="F120" t="s">
        <v>992</v>
      </c>
      <c r="G120" t="s">
        <v>14</v>
      </c>
      <c r="H120" s="329">
        <v>0</v>
      </c>
      <c r="I120" s="329">
        <v>0</v>
      </c>
      <c r="J120" s="329">
        <v>0</v>
      </c>
      <c r="K120" s="331">
        <v>0</v>
      </c>
      <c r="L120" s="329">
        <v>0</v>
      </c>
      <c r="M120" s="329">
        <v>0</v>
      </c>
      <c r="N120" s="329">
        <v>0</v>
      </c>
      <c r="O120" s="329">
        <v>0</v>
      </c>
      <c r="P120" s="329">
        <v>0</v>
      </c>
      <c r="Q120" s="148">
        <v>0</v>
      </c>
      <c r="R120" t="s">
        <v>362</v>
      </c>
      <c r="S120" s="148">
        <v>0</v>
      </c>
    </row>
    <row r="121" spans="1:19" x14ac:dyDescent="0.3">
      <c r="A121" t="s">
        <v>1464</v>
      </c>
      <c r="B121" s="148">
        <v>0</v>
      </c>
      <c r="C121" s="148">
        <v>345</v>
      </c>
      <c r="D121" t="s">
        <v>1293</v>
      </c>
      <c r="E121" t="s">
        <v>1293</v>
      </c>
      <c r="F121" t="s">
        <v>585</v>
      </c>
      <c r="G121" t="s">
        <v>12</v>
      </c>
      <c r="H121" s="329">
        <v>0</v>
      </c>
      <c r="I121" s="329">
        <v>0</v>
      </c>
      <c r="J121" s="329">
        <v>0</v>
      </c>
      <c r="K121" s="331">
        <v>0</v>
      </c>
      <c r="L121" s="329">
        <v>0</v>
      </c>
      <c r="M121" s="329">
        <v>0</v>
      </c>
      <c r="N121" s="329">
        <v>0</v>
      </c>
      <c r="O121" s="329">
        <v>0</v>
      </c>
      <c r="P121" s="329">
        <v>0</v>
      </c>
      <c r="Q121" s="148">
        <v>0</v>
      </c>
      <c r="R121">
        <v>0</v>
      </c>
      <c r="S121" s="148">
        <v>0</v>
      </c>
    </row>
    <row r="122" spans="1:19" x14ac:dyDescent="0.3">
      <c r="A122" t="s">
        <v>1465</v>
      </c>
      <c r="B122" s="148">
        <v>0</v>
      </c>
      <c r="C122" s="148">
        <v>0</v>
      </c>
      <c r="D122" t="s">
        <v>506</v>
      </c>
      <c r="E122" t="s">
        <v>506</v>
      </c>
      <c r="F122" t="s">
        <v>585</v>
      </c>
      <c r="G122" t="s">
        <v>12</v>
      </c>
      <c r="H122" s="329">
        <v>0</v>
      </c>
      <c r="I122" s="329">
        <v>0</v>
      </c>
      <c r="J122" s="329">
        <v>0</v>
      </c>
      <c r="K122" s="331">
        <v>0</v>
      </c>
      <c r="L122" s="329">
        <v>0</v>
      </c>
      <c r="M122" s="329">
        <v>0</v>
      </c>
      <c r="N122" s="329">
        <v>0</v>
      </c>
      <c r="O122" s="329">
        <v>0</v>
      </c>
      <c r="P122" s="329">
        <v>0</v>
      </c>
      <c r="Q122" s="148">
        <v>0</v>
      </c>
      <c r="R122" t="s">
        <v>506</v>
      </c>
      <c r="S122" s="148">
        <v>0</v>
      </c>
    </row>
    <row r="123" spans="1:19" x14ac:dyDescent="0.3">
      <c r="A123" t="s">
        <v>1466</v>
      </c>
      <c r="B123" s="148">
        <v>0</v>
      </c>
      <c r="C123" s="148">
        <v>0</v>
      </c>
      <c r="D123" t="s">
        <v>1674</v>
      </c>
      <c r="E123" t="s">
        <v>1674</v>
      </c>
      <c r="F123">
        <v>0</v>
      </c>
      <c r="G123" t="e">
        <v>#N/A</v>
      </c>
      <c r="H123" s="329">
        <v>0</v>
      </c>
      <c r="I123" s="329">
        <v>0</v>
      </c>
      <c r="J123" s="329">
        <v>0</v>
      </c>
      <c r="K123" s="331">
        <v>0</v>
      </c>
      <c r="L123" s="329">
        <v>0</v>
      </c>
      <c r="M123" s="329">
        <v>0</v>
      </c>
      <c r="N123" s="329">
        <v>0</v>
      </c>
      <c r="O123" s="329">
        <v>0</v>
      </c>
      <c r="P123" s="329">
        <v>0</v>
      </c>
      <c r="Q123" s="148">
        <v>0</v>
      </c>
      <c r="R123">
        <v>0</v>
      </c>
      <c r="S123" s="148">
        <v>0</v>
      </c>
    </row>
    <row r="124" spans="1:19" x14ac:dyDescent="0.3">
      <c r="A124" t="s">
        <v>1467</v>
      </c>
      <c r="B124" s="148">
        <v>0</v>
      </c>
      <c r="C124" s="148">
        <v>0</v>
      </c>
      <c r="D124" t="s">
        <v>1676</v>
      </c>
      <c r="E124" t="s">
        <v>1676</v>
      </c>
      <c r="F124">
        <v>0</v>
      </c>
      <c r="G124" t="e">
        <v>#N/A</v>
      </c>
      <c r="H124" s="329">
        <v>0</v>
      </c>
      <c r="I124" s="329">
        <v>0</v>
      </c>
      <c r="J124" s="329">
        <v>0</v>
      </c>
      <c r="K124" s="331">
        <v>0</v>
      </c>
      <c r="L124" s="329">
        <v>0</v>
      </c>
      <c r="M124" s="329">
        <v>0</v>
      </c>
      <c r="N124" s="329">
        <v>0</v>
      </c>
      <c r="O124" s="329">
        <v>0</v>
      </c>
      <c r="P124" s="329">
        <v>0</v>
      </c>
      <c r="Q124" s="148">
        <v>0</v>
      </c>
      <c r="R124">
        <v>0</v>
      </c>
      <c r="S124" s="148">
        <v>0</v>
      </c>
    </row>
    <row r="125" spans="1:19" x14ac:dyDescent="0.3">
      <c r="A125" t="s">
        <v>1468</v>
      </c>
      <c r="B125" s="148">
        <v>0</v>
      </c>
      <c r="C125" s="148">
        <v>0</v>
      </c>
      <c r="D125" t="s">
        <v>1399</v>
      </c>
      <c r="E125" t="s">
        <v>1399</v>
      </c>
      <c r="F125" t="s">
        <v>585</v>
      </c>
      <c r="G125" t="s">
        <v>12</v>
      </c>
      <c r="H125" s="329">
        <v>0</v>
      </c>
      <c r="I125" s="329">
        <v>0</v>
      </c>
      <c r="J125" s="329">
        <v>0</v>
      </c>
      <c r="K125" s="331">
        <v>0</v>
      </c>
      <c r="L125" s="329">
        <v>0</v>
      </c>
      <c r="M125" s="329">
        <v>0</v>
      </c>
      <c r="N125" s="329">
        <v>0</v>
      </c>
      <c r="O125" s="329">
        <v>0</v>
      </c>
      <c r="P125" s="329">
        <v>0</v>
      </c>
      <c r="Q125" s="148">
        <v>0</v>
      </c>
      <c r="R125" t="s">
        <v>1399</v>
      </c>
      <c r="S125" s="148">
        <v>0</v>
      </c>
    </row>
    <row r="126" spans="1:19" x14ac:dyDescent="0.3">
      <c r="A126" t="s">
        <v>1469</v>
      </c>
      <c r="B126" s="148">
        <v>0</v>
      </c>
      <c r="C126" s="148">
        <v>0</v>
      </c>
      <c r="D126" t="s">
        <v>1024</v>
      </c>
      <c r="E126" t="s">
        <v>1024</v>
      </c>
      <c r="F126">
        <v>0</v>
      </c>
      <c r="G126" t="e">
        <v>#N/A</v>
      </c>
      <c r="H126" s="329">
        <v>0</v>
      </c>
      <c r="I126" s="329">
        <v>0</v>
      </c>
      <c r="J126" s="329">
        <v>0</v>
      </c>
      <c r="K126" s="331">
        <v>0</v>
      </c>
      <c r="L126" s="329">
        <v>0</v>
      </c>
      <c r="M126" s="329">
        <v>0</v>
      </c>
      <c r="N126" s="329">
        <v>0</v>
      </c>
      <c r="O126" s="329">
        <v>0</v>
      </c>
      <c r="P126" s="329">
        <v>0</v>
      </c>
      <c r="Q126" s="148">
        <v>0</v>
      </c>
      <c r="R126">
        <v>0</v>
      </c>
      <c r="S126" s="148">
        <v>0</v>
      </c>
    </row>
    <row r="127" spans="1:19" x14ac:dyDescent="0.3">
      <c r="A127" t="s">
        <v>1153</v>
      </c>
      <c r="B127" s="148">
        <v>331760</v>
      </c>
      <c r="C127" s="148">
        <v>5</v>
      </c>
      <c r="D127" t="s">
        <v>159</v>
      </c>
      <c r="E127" t="s">
        <v>160</v>
      </c>
      <c r="F127" t="s">
        <v>731</v>
      </c>
      <c r="G127" t="s">
        <v>9</v>
      </c>
      <c r="H127" s="329">
        <v>2433.87</v>
      </c>
      <c r="I127" s="329">
        <v>0</v>
      </c>
      <c r="J127" s="329">
        <v>0</v>
      </c>
      <c r="K127" s="331">
        <v>2433.87</v>
      </c>
      <c r="L127" s="329">
        <v>2021.0060000000001</v>
      </c>
      <c r="M127" s="329">
        <v>0</v>
      </c>
      <c r="N127" s="329">
        <v>47.594999999999999</v>
      </c>
      <c r="O127" s="329">
        <v>32.94</v>
      </c>
      <c r="P127" s="331">
        <v>332.32899999999978</v>
      </c>
      <c r="Q127" s="148" t="s">
        <v>536</v>
      </c>
      <c r="R127" t="s">
        <v>160</v>
      </c>
      <c r="S127" s="148">
        <v>12</v>
      </c>
    </row>
    <row r="128" spans="1:19" x14ac:dyDescent="0.3">
      <c r="A128" t="s">
        <v>1470</v>
      </c>
      <c r="B128" s="148">
        <v>0</v>
      </c>
      <c r="C128" s="148">
        <v>452</v>
      </c>
      <c r="D128" t="s">
        <v>1027</v>
      </c>
      <c r="E128" t="s">
        <v>1027</v>
      </c>
      <c r="F128" t="s">
        <v>585</v>
      </c>
      <c r="G128" t="s">
        <v>12</v>
      </c>
      <c r="H128" s="329">
        <v>0</v>
      </c>
      <c r="I128" s="329">
        <v>0</v>
      </c>
      <c r="J128" s="329">
        <v>0</v>
      </c>
      <c r="K128" s="331">
        <v>0</v>
      </c>
      <c r="L128" s="329">
        <v>0</v>
      </c>
      <c r="M128" s="329">
        <v>0</v>
      </c>
      <c r="N128" s="329">
        <v>0</v>
      </c>
      <c r="O128" s="329">
        <v>0</v>
      </c>
      <c r="P128" s="329">
        <v>0</v>
      </c>
      <c r="Q128" s="148">
        <v>0</v>
      </c>
      <c r="R128" t="s">
        <v>1027</v>
      </c>
      <c r="S128" s="148">
        <v>0</v>
      </c>
    </row>
    <row r="129" spans="1:19" x14ac:dyDescent="0.3">
      <c r="A129" t="s">
        <v>1471</v>
      </c>
      <c r="B129" s="148">
        <v>0</v>
      </c>
      <c r="C129" s="148">
        <v>640</v>
      </c>
      <c r="D129" t="s">
        <v>1061</v>
      </c>
      <c r="E129" t="s">
        <v>1061</v>
      </c>
      <c r="F129" t="s">
        <v>585</v>
      </c>
      <c r="G129" t="s">
        <v>12</v>
      </c>
      <c r="H129" s="329">
        <v>292055</v>
      </c>
      <c r="I129" s="329">
        <v>185751</v>
      </c>
      <c r="J129" s="331">
        <f>17008-17008</f>
        <v>0</v>
      </c>
      <c r="K129" s="331">
        <v>494814</v>
      </c>
      <c r="L129" s="329">
        <v>0</v>
      </c>
      <c r="M129" s="329">
        <v>477806</v>
      </c>
      <c r="N129" s="329">
        <v>0</v>
      </c>
      <c r="O129" s="331">
        <v>0</v>
      </c>
      <c r="P129" s="329">
        <v>0</v>
      </c>
      <c r="Q129" s="148" t="s">
        <v>1062</v>
      </c>
      <c r="R129" t="s">
        <v>1063</v>
      </c>
      <c r="S129" s="148">
        <v>12</v>
      </c>
    </row>
    <row r="130" spans="1:19" x14ac:dyDescent="0.3">
      <c r="A130" t="s">
        <v>1472</v>
      </c>
      <c r="B130" s="148">
        <v>0</v>
      </c>
      <c r="C130" s="148">
        <v>0</v>
      </c>
      <c r="D130" t="s">
        <v>346</v>
      </c>
      <c r="E130" t="s">
        <v>346</v>
      </c>
      <c r="F130" t="s">
        <v>849</v>
      </c>
      <c r="G130" t="s">
        <v>13</v>
      </c>
      <c r="H130" s="329">
        <v>130342</v>
      </c>
      <c r="I130" s="329">
        <v>0</v>
      </c>
      <c r="J130" s="329">
        <v>0</v>
      </c>
      <c r="K130" s="331">
        <v>130342</v>
      </c>
      <c r="L130" s="329">
        <v>0</v>
      </c>
      <c r="M130" s="329">
        <v>130342</v>
      </c>
      <c r="N130" s="329">
        <v>0</v>
      </c>
      <c r="O130" s="331">
        <v>0</v>
      </c>
      <c r="P130" s="329">
        <v>0</v>
      </c>
      <c r="Q130" s="148" t="s">
        <v>1062</v>
      </c>
      <c r="R130" t="s">
        <v>1242</v>
      </c>
      <c r="S130" s="148">
        <v>12</v>
      </c>
    </row>
    <row r="131" spans="1:19" x14ac:dyDescent="0.3">
      <c r="A131" t="s">
        <v>1094</v>
      </c>
      <c r="B131" s="148">
        <v>331260</v>
      </c>
      <c r="C131" s="148">
        <v>169</v>
      </c>
      <c r="D131" t="s">
        <v>103</v>
      </c>
      <c r="E131" t="s">
        <v>106</v>
      </c>
      <c r="F131" t="s">
        <v>693</v>
      </c>
      <c r="G131" t="s">
        <v>14</v>
      </c>
      <c r="H131" s="329">
        <v>394.38600000000002</v>
      </c>
      <c r="I131" s="329">
        <v>0</v>
      </c>
      <c r="J131" s="329">
        <v>0</v>
      </c>
      <c r="K131" s="331">
        <v>394.38600000000002</v>
      </c>
      <c r="L131" s="329">
        <v>371.99799999999999</v>
      </c>
      <c r="M131" s="329">
        <v>0</v>
      </c>
      <c r="N131" s="329">
        <v>0</v>
      </c>
      <c r="O131" s="329">
        <v>19.576000000000001</v>
      </c>
      <c r="P131" s="331">
        <v>2.8120000000000331</v>
      </c>
      <c r="Q131" s="148" t="s">
        <v>536</v>
      </c>
      <c r="R131" t="s">
        <v>106</v>
      </c>
      <c r="S131" s="148">
        <v>12</v>
      </c>
    </row>
    <row r="132" spans="1:19" x14ac:dyDescent="0.3">
      <c r="A132" t="s">
        <v>1154</v>
      </c>
      <c r="B132" s="148">
        <v>331770</v>
      </c>
      <c r="C132" s="148">
        <v>747</v>
      </c>
      <c r="D132" t="s">
        <v>161</v>
      </c>
      <c r="E132" t="s">
        <v>162</v>
      </c>
      <c r="F132" t="s">
        <v>733</v>
      </c>
      <c r="G132" t="s">
        <v>14</v>
      </c>
      <c r="H132" s="329">
        <v>556.81299999999999</v>
      </c>
      <c r="I132" s="329">
        <v>0</v>
      </c>
      <c r="J132" s="329">
        <v>0</v>
      </c>
      <c r="K132" s="331">
        <v>556.81299999999999</v>
      </c>
      <c r="L132" s="329">
        <v>423.52499999999998</v>
      </c>
      <c r="M132" s="329">
        <v>0</v>
      </c>
      <c r="N132" s="329">
        <v>29.282</v>
      </c>
      <c r="O132" s="329">
        <v>0</v>
      </c>
      <c r="P132" s="331">
        <v>104.00600000000001</v>
      </c>
      <c r="Q132" s="148" t="s">
        <v>536</v>
      </c>
      <c r="R132" t="s">
        <v>162</v>
      </c>
      <c r="S132" s="148">
        <v>12</v>
      </c>
    </row>
    <row r="133" spans="1:19" x14ac:dyDescent="0.3">
      <c r="A133" t="s">
        <v>1155</v>
      </c>
      <c r="B133" s="148">
        <v>331750</v>
      </c>
      <c r="C133" s="148">
        <v>291</v>
      </c>
      <c r="D133" t="s">
        <v>163</v>
      </c>
      <c r="E133" t="s">
        <v>164</v>
      </c>
      <c r="F133" t="s">
        <v>735</v>
      </c>
      <c r="G133" t="s">
        <v>4</v>
      </c>
      <c r="H133" s="329">
        <v>312.19600000000003</v>
      </c>
      <c r="I133" s="329">
        <v>0</v>
      </c>
      <c r="J133" s="329">
        <v>0</v>
      </c>
      <c r="K133" s="331">
        <v>312.19600000000003</v>
      </c>
      <c r="L133" s="329">
        <v>274.29000000000002</v>
      </c>
      <c r="M133" s="329">
        <v>0</v>
      </c>
      <c r="N133" s="329">
        <v>0.42</v>
      </c>
      <c r="O133" s="329">
        <v>33.393000000000001</v>
      </c>
      <c r="P133" s="331">
        <v>4.0930000000000035</v>
      </c>
      <c r="Q133" s="148" t="s">
        <v>536</v>
      </c>
      <c r="R133" t="s">
        <v>164</v>
      </c>
      <c r="S133" s="148">
        <v>12</v>
      </c>
    </row>
    <row r="134" spans="1:19" x14ac:dyDescent="0.3">
      <c r="A134" t="s">
        <v>1156</v>
      </c>
      <c r="B134" s="148">
        <v>331780</v>
      </c>
      <c r="C134" s="148">
        <v>337</v>
      </c>
      <c r="D134" t="s">
        <v>165</v>
      </c>
      <c r="E134" t="s">
        <v>166</v>
      </c>
      <c r="F134" t="s">
        <v>737</v>
      </c>
      <c r="G134" t="s">
        <v>9</v>
      </c>
      <c r="H134" s="329">
        <v>269.39699999999999</v>
      </c>
      <c r="I134" s="329">
        <v>0</v>
      </c>
      <c r="J134" s="329">
        <v>0</v>
      </c>
      <c r="K134" s="331">
        <v>269.39699999999999</v>
      </c>
      <c r="L134" s="329">
        <v>727.37900000000002</v>
      </c>
      <c r="M134" s="329">
        <v>0</v>
      </c>
      <c r="N134" s="329">
        <v>0.54400000000000004</v>
      </c>
      <c r="O134" s="329">
        <v>18.332000000000001</v>
      </c>
      <c r="P134" s="331">
        <v>-476.858</v>
      </c>
      <c r="Q134" s="148" t="s">
        <v>536</v>
      </c>
      <c r="R134" t="s">
        <v>166</v>
      </c>
      <c r="S134" s="148">
        <v>12</v>
      </c>
    </row>
    <row r="135" spans="1:19" x14ac:dyDescent="0.3">
      <c r="A135" t="s">
        <v>1222</v>
      </c>
      <c r="B135" s="148">
        <v>332360</v>
      </c>
      <c r="C135" s="148">
        <v>254</v>
      </c>
      <c r="D135" t="s">
        <v>303</v>
      </c>
      <c r="E135" t="s">
        <v>305</v>
      </c>
      <c r="F135" t="s">
        <v>930</v>
      </c>
      <c r="G135" t="s">
        <v>10</v>
      </c>
      <c r="H135" s="329">
        <v>176.941</v>
      </c>
      <c r="I135" s="329">
        <v>0</v>
      </c>
      <c r="J135" s="329">
        <v>0</v>
      </c>
      <c r="K135" s="331">
        <v>176.941</v>
      </c>
      <c r="L135" s="329">
        <v>2999.05</v>
      </c>
      <c r="M135" s="329">
        <v>0</v>
      </c>
      <c r="N135" s="329">
        <v>0</v>
      </c>
      <c r="O135" s="329">
        <v>39.24</v>
      </c>
      <c r="P135" s="331">
        <v>-2861.3490000000002</v>
      </c>
      <c r="Q135" s="148" t="s">
        <v>536</v>
      </c>
      <c r="R135" t="s">
        <v>305</v>
      </c>
      <c r="S135" s="148">
        <v>12</v>
      </c>
    </row>
    <row r="136" spans="1:19" x14ac:dyDescent="0.3">
      <c r="A136" t="s">
        <v>1158</v>
      </c>
      <c r="B136" s="148">
        <v>331790</v>
      </c>
      <c r="C136" s="148">
        <v>420</v>
      </c>
      <c r="D136" t="s">
        <v>171</v>
      </c>
      <c r="E136" t="s">
        <v>172</v>
      </c>
      <c r="F136" t="s">
        <v>744</v>
      </c>
      <c r="G136" t="s">
        <v>14</v>
      </c>
      <c r="H136" s="329">
        <v>223.44</v>
      </c>
      <c r="I136" s="329">
        <v>0</v>
      </c>
      <c r="J136" s="329">
        <v>0</v>
      </c>
      <c r="K136" s="331">
        <v>223.44</v>
      </c>
      <c r="L136" s="329">
        <v>304.02499999999998</v>
      </c>
      <c r="M136" s="329">
        <v>0</v>
      </c>
      <c r="N136" s="329">
        <v>5.04</v>
      </c>
      <c r="O136" s="329">
        <v>6.0000000000000001E-3</v>
      </c>
      <c r="P136" s="331">
        <v>-85.630999999999986</v>
      </c>
      <c r="Q136" s="148" t="s">
        <v>536</v>
      </c>
      <c r="R136" t="s">
        <v>172</v>
      </c>
      <c r="S136" s="148">
        <v>12</v>
      </c>
    </row>
    <row r="137" spans="1:19" x14ac:dyDescent="0.3">
      <c r="A137" t="s">
        <v>1095</v>
      </c>
      <c r="B137" s="148">
        <v>331800</v>
      </c>
      <c r="C137" s="148">
        <v>169</v>
      </c>
      <c r="D137" t="s">
        <v>103</v>
      </c>
      <c r="E137" t="s">
        <v>1096</v>
      </c>
      <c r="F137" t="s">
        <v>631</v>
      </c>
      <c r="G137" t="s">
        <v>9</v>
      </c>
      <c r="H137" s="329">
        <v>42505.67</v>
      </c>
      <c r="I137" s="329">
        <v>0</v>
      </c>
      <c r="J137" s="329">
        <v>0</v>
      </c>
      <c r="K137" s="331">
        <v>42505.67</v>
      </c>
      <c r="L137" s="329">
        <v>40925.502</v>
      </c>
      <c r="M137" s="329">
        <v>0</v>
      </c>
      <c r="N137" s="329">
        <v>0</v>
      </c>
      <c r="O137" s="329">
        <v>899.11400000000003</v>
      </c>
      <c r="P137" s="331">
        <v>681.05399999999781</v>
      </c>
      <c r="Q137" s="148" t="s">
        <v>536</v>
      </c>
      <c r="R137" t="s">
        <v>1096</v>
      </c>
      <c r="S137" s="148">
        <v>12</v>
      </c>
    </row>
    <row r="138" spans="1:19" x14ac:dyDescent="0.3">
      <c r="A138" t="s">
        <v>1067</v>
      </c>
      <c r="B138" s="148">
        <v>331060</v>
      </c>
      <c r="C138" s="148">
        <v>2</v>
      </c>
      <c r="D138" t="s">
        <v>80</v>
      </c>
      <c r="E138" t="s">
        <v>618</v>
      </c>
      <c r="F138" t="s">
        <v>617</v>
      </c>
      <c r="G138" t="s">
        <v>14</v>
      </c>
      <c r="H138" s="329">
        <v>475.13400000000001</v>
      </c>
      <c r="I138" s="329">
        <v>0</v>
      </c>
      <c r="J138" s="329">
        <v>0</v>
      </c>
      <c r="K138" s="331">
        <v>475.13400000000001</v>
      </c>
      <c r="L138" s="329">
        <v>432.46699999999998</v>
      </c>
      <c r="M138" s="329">
        <v>0</v>
      </c>
      <c r="N138" s="329">
        <v>0</v>
      </c>
      <c r="O138" s="329">
        <v>0.56599999999999995</v>
      </c>
      <c r="P138" s="331">
        <v>42.101000000000028</v>
      </c>
      <c r="Q138" s="148" t="s">
        <v>536</v>
      </c>
      <c r="R138" t="s">
        <v>618</v>
      </c>
      <c r="S138" s="148">
        <v>12</v>
      </c>
    </row>
    <row r="139" spans="1:19" x14ac:dyDescent="0.3">
      <c r="A139" t="s">
        <v>1167</v>
      </c>
      <c r="B139" s="148">
        <v>0</v>
      </c>
      <c r="C139" s="148">
        <v>8</v>
      </c>
      <c r="D139" t="s">
        <v>189</v>
      </c>
      <c r="E139" t="s">
        <v>189</v>
      </c>
      <c r="F139" t="s">
        <v>585</v>
      </c>
      <c r="G139" t="s">
        <v>12</v>
      </c>
      <c r="H139" s="329">
        <v>960771</v>
      </c>
      <c r="I139" s="329">
        <v>250874</v>
      </c>
      <c r="J139" s="329">
        <v>4521</v>
      </c>
      <c r="K139" s="331">
        <v>1216166</v>
      </c>
      <c r="L139" s="329">
        <v>1055695</v>
      </c>
      <c r="M139" s="329">
        <v>56901</v>
      </c>
      <c r="N139" s="329">
        <v>0</v>
      </c>
      <c r="O139" s="331">
        <v>4164</v>
      </c>
      <c r="P139" s="329">
        <v>99406</v>
      </c>
      <c r="Q139" s="148" t="s">
        <v>1062</v>
      </c>
      <c r="R139" t="s">
        <v>525</v>
      </c>
      <c r="S139" s="148">
        <v>12</v>
      </c>
    </row>
    <row r="140" spans="1:19" x14ac:dyDescent="0.3">
      <c r="A140" t="s">
        <v>1159</v>
      </c>
      <c r="B140" s="148">
        <v>331810</v>
      </c>
      <c r="C140" s="148">
        <v>767</v>
      </c>
      <c r="D140" t="s">
        <v>746</v>
      </c>
      <c r="E140" t="s">
        <v>174</v>
      </c>
      <c r="F140" t="s">
        <v>747</v>
      </c>
      <c r="G140" t="s">
        <v>14</v>
      </c>
      <c r="H140" s="329">
        <v>103.97199999999999</v>
      </c>
      <c r="I140" s="329">
        <v>0</v>
      </c>
      <c r="J140" s="329">
        <v>0</v>
      </c>
      <c r="K140" s="331">
        <v>103.97199999999999</v>
      </c>
      <c r="L140" s="329">
        <v>93.225999999999999</v>
      </c>
      <c r="M140" s="329">
        <v>0</v>
      </c>
      <c r="N140" s="329">
        <v>0</v>
      </c>
      <c r="O140" s="329">
        <v>4.8319999999999999</v>
      </c>
      <c r="P140" s="331">
        <v>5.9139999999999953</v>
      </c>
      <c r="Q140" s="148" t="s">
        <v>536</v>
      </c>
      <c r="R140" t="s">
        <v>174</v>
      </c>
      <c r="S140" s="148">
        <v>10</v>
      </c>
    </row>
    <row r="141" spans="1:19" x14ac:dyDescent="0.3">
      <c r="A141" t="s">
        <v>1097</v>
      </c>
      <c r="B141" s="148">
        <v>331270</v>
      </c>
      <c r="C141" s="148">
        <v>169</v>
      </c>
      <c r="D141" t="s">
        <v>103</v>
      </c>
      <c r="E141" t="s">
        <v>107</v>
      </c>
      <c r="F141" t="s">
        <v>634</v>
      </c>
      <c r="G141" t="s">
        <v>5</v>
      </c>
      <c r="H141" s="329">
        <v>1187.8399999999999</v>
      </c>
      <c r="I141" s="329">
        <v>0</v>
      </c>
      <c r="J141" s="329">
        <v>0</v>
      </c>
      <c r="K141" s="331">
        <v>1187.8399999999999</v>
      </c>
      <c r="L141" s="329">
        <v>1160.038</v>
      </c>
      <c r="M141" s="329">
        <v>0</v>
      </c>
      <c r="N141" s="329">
        <v>0</v>
      </c>
      <c r="O141" s="329">
        <v>53.533999999999999</v>
      </c>
      <c r="P141" s="331">
        <v>-25.732000000000092</v>
      </c>
      <c r="Q141" s="148" t="s">
        <v>536</v>
      </c>
      <c r="R141" t="s">
        <v>107</v>
      </c>
      <c r="S141" s="148">
        <v>12</v>
      </c>
    </row>
    <row r="142" spans="1:19" x14ac:dyDescent="0.3">
      <c r="A142" t="s">
        <v>1160</v>
      </c>
      <c r="B142" s="148">
        <v>331820</v>
      </c>
      <c r="C142" s="148">
        <v>432</v>
      </c>
      <c r="D142" t="s">
        <v>175</v>
      </c>
      <c r="E142" t="s">
        <v>176</v>
      </c>
      <c r="F142" t="s">
        <v>749</v>
      </c>
      <c r="G142" t="s">
        <v>11</v>
      </c>
      <c r="H142" s="329">
        <v>1539.9069999999999</v>
      </c>
      <c r="I142" s="329">
        <v>0</v>
      </c>
      <c r="J142" s="329">
        <v>0</v>
      </c>
      <c r="K142" s="331">
        <v>1539.9069999999999</v>
      </c>
      <c r="L142" s="329">
        <v>1579.915</v>
      </c>
      <c r="M142" s="330">
        <v>0</v>
      </c>
      <c r="N142" s="329">
        <v>8.57</v>
      </c>
      <c r="O142" s="329">
        <v>29.31</v>
      </c>
      <c r="P142" s="331">
        <v>-77.888000000000034</v>
      </c>
      <c r="Q142" s="148" t="s">
        <v>536</v>
      </c>
      <c r="R142" t="s">
        <v>176</v>
      </c>
      <c r="S142" s="148">
        <v>12</v>
      </c>
    </row>
    <row r="143" spans="1:19" x14ac:dyDescent="0.3">
      <c r="A143" t="s">
        <v>1178</v>
      </c>
      <c r="B143" s="148">
        <v>331830</v>
      </c>
      <c r="C143" s="148">
        <v>341</v>
      </c>
      <c r="D143" t="s">
        <v>218</v>
      </c>
      <c r="E143" t="s">
        <v>219</v>
      </c>
      <c r="F143" t="s">
        <v>810</v>
      </c>
      <c r="G143" t="s">
        <v>14</v>
      </c>
      <c r="H143" s="329">
        <v>430.94600000000003</v>
      </c>
      <c r="I143" s="329">
        <v>0</v>
      </c>
      <c r="J143" s="329">
        <v>0</v>
      </c>
      <c r="K143" s="331">
        <v>430.94600000000003</v>
      </c>
      <c r="L143" s="329">
        <v>339.779</v>
      </c>
      <c r="M143" s="329">
        <v>0</v>
      </c>
      <c r="N143" s="329">
        <v>0</v>
      </c>
      <c r="O143" s="329">
        <v>15.323</v>
      </c>
      <c r="P143" s="331">
        <v>75.844000000000023</v>
      </c>
      <c r="Q143" s="148" t="s">
        <v>536</v>
      </c>
      <c r="R143" t="s">
        <v>219</v>
      </c>
      <c r="S143" s="148">
        <v>0</v>
      </c>
    </row>
    <row r="144" spans="1:19" x14ac:dyDescent="0.3">
      <c r="A144" t="s">
        <v>1161</v>
      </c>
      <c r="B144" s="148">
        <v>331840</v>
      </c>
      <c r="C144" s="148">
        <v>682</v>
      </c>
      <c r="D144" t="s">
        <v>177</v>
      </c>
      <c r="E144" t="s">
        <v>178</v>
      </c>
      <c r="F144" t="s">
        <v>751</v>
      </c>
      <c r="G144" t="s">
        <v>14</v>
      </c>
      <c r="H144" s="329">
        <v>191.43600000000001</v>
      </c>
      <c r="I144" s="329">
        <v>0</v>
      </c>
      <c r="J144" s="329">
        <v>0</v>
      </c>
      <c r="K144" s="331">
        <v>191.43600000000001</v>
      </c>
      <c r="L144" s="329">
        <v>172.298</v>
      </c>
      <c r="M144" s="329">
        <v>0</v>
      </c>
      <c r="N144" s="329">
        <v>20.808</v>
      </c>
      <c r="O144" s="329">
        <v>16.893999999999998</v>
      </c>
      <c r="P144" s="331">
        <v>-18.563999999999993</v>
      </c>
      <c r="Q144" s="148" t="s">
        <v>536</v>
      </c>
      <c r="R144" t="s">
        <v>178</v>
      </c>
      <c r="S144" s="148">
        <v>6</v>
      </c>
    </row>
    <row r="145" spans="1:19" x14ac:dyDescent="0.3">
      <c r="A145" t="s">
        <v>1216</v>
      </c>
      <c r="B145" s="148">
        <v>332310</v>
      </c>
      <c r="C145" s="148">
        <v>365</v>
      </c>
      <c r="D145" t="s">
        <v>291</v>
      </c>
      <c r="E145" t="s">
        <v>292</v>
      </c>
      <c r="F145" t="s">
        <v>918</v>
      </c>
      <c r="G145" t="s">
        <v>9</v>
      </c>
      <c r="H145" s="329">
        <v>1405.914</v>
      </c>
      <c r="I145" s="329">
        <v>0</v>
      </c>
      <c r="J145" s="329">
        <v>0</v>
      </c>
      <c r="K145" s="331">
        <v>1405.914</v>
      </c>
      <c r="L145" s="329">
        <v>1272.741</v>
      </c>
      <c r="M145" s="329">
        <v>0</v>
      </c>
      <c r="N145" s="329">
        <v>17.739999999999998</v>
      </c>
      <c r="O145" s="329">
        <v>46.781999999999996</v>
      </c>
      <c r="P145" s="331">
        <v>68.65100000000001</v>
      </c>
      <c r="Q145" s="148" t="s">
        <v>536</v>
      </c>
      <c r="R145" t="s">
        <v>292</v>
      </c>
      <c r="S145" s="148">
        <v>12</v>
      </c>
    </row>
    <row r="146" spans="1:19" x14ac:dyDescent="0.3">
      <c r="A146" t="s">
        <v>1162</v>
      </c>
      <c r="B146" s="148">
        <v>331850</v>
      </c>
      <c r="C146" s="148">
        <v>686</v>
      </c>
      <c r="D146" t="s">
        <v>179</v>
      </c>
      <c r="E146" t="s">
        <v>180</v>
      </c>
      <c r="F146" t="s">
        <v>753</v>
      </c>
      <c r="G146" t="s">
        <v>7</v>
      </c>
      <c r="H146" s="329">
        <v>150.75700000000001</v>
      </c>
      <c r="I146" s="329">
        <v>0</v>
      </c>
      <c r="J146" s="329">
        <v>0</v>
      </c>
      <c r="K146" s="331">
        <v>150.75700000000001</v>
      </c>
      <c r="L146" s="329">
        <v>216.56</v>
      </c>
      <c r="M146" s="330">
        <v>0</v>
      </c>
      <c r="N146" s="329">
        <v>0</v>
      </c>
      <c r="O146" s="329">
        <v>12.525</v>
      </c>
      <c r="P146" s="331">
        <v>-78.328000000000003</v>
      </c>
      <c r="Q146" s="148" t="s">
        <v>536</v>
      </c>
      <c r="R146" t="s">
        <v>180</v>
      </c>
      <c r="S146" s="148">
        <v>10</v>
      </c>
    </row>
    <row r="147" spans="1:19" x14ac:dyDescent="0.3">
      <c r="A147" t="s">
        <v>1098</v>
      </c>
      <c r="B147" s="148">
        <v>331280</v>
      </c>
      <c r="C147" s="148">
        <v>169</v>
      </c>
      <c r="D147" t="s">
        <v>103</v>
      </c>
      <c r="E147" t="s">
        <v>108</v>
      </c>
      <c r="F147" t="s">
        <v>636</v>
      </c>
      <c r="G147" t="s">
        <v>9</v>
      </c>
      <c r="H147" s="329">
        <v>2395.377</v>
      </c>
      <c r="I147" s="329">
        <v>0</v>
      </c>
      <c r="J147" s="329">
        <v>0</v>
      </c>
      <c r="K147" s="331">
        <v>2395.377</v>
      </c>
      <c r="L147" s="329">
        <v>2310.652</v>
      </c>
      <c r="M147" s="329">
        <v>0</v>
      </c>
      <c r="N147" s="329">
        <v>0</v>
      </c>
      <c r="O147" s="329">
        <v>86.191999999999993</v>
      </c>
      <c r="P147" s="331">
        <v>-1.467000000000084</v>
      </c>
      <c r="Q147" s="148" t="s">
        <v>536</v>
      </c>
      <c r="R147" t="s">
        <v>108</v>
      </c>
      <c r="S147" s="148">
        <v>12</v>
      </c>
    </row>
    <row r="148" spans="1:19" x14ac:dyDescent="0.3">
      <c r="A148" t="s">
        <v>1165</v>
      </c>
      <c r="B148" s="148">
        <v>331860</v>
      </c>
      <c r="C148" s="148">
        <v>297</v>
      </c>
      <c r="D148" t="s">
        <v>181</v>
      </c>
      <c r="E148" t="s">
        <v>182</v>
      </c>
      <c r="F148" t="s">
        <v>759</v>
      </c>
      <c r="G148" t="s">
        <v>6</v>
      </c>
      <c r="H148" s="329">
        <v>646.37400000000002</v>
      </c>
      <c r="I148" s="329">
        <v>0</v>
      </c>
      <c r="J148" s="329">
        <v>0</v>
      </c>
      <c r="K148" s="331">
        <v>646.37400000000002</v>
      </c>
      <c r="L148" s="329">
        <v>667.70699999999999</v>
      </c>
      <c r="M148" s="329">
        <v>0</v>
      </c>
      <c r="N148" s="329">
        <v>0</v>
      </c>
      <c r="O148" s="329">
        <v>19.113</v>
      </c>
      <c r="P148" s="331">
        <v>-40.44599999999997</v>
      </c>
      <c r="Q148" s="148" t="s">
        <v>536</v>
      </c>
      <c r="R148" t="s">
        <v>182</v>
      </c>
      <c r="S148" s="148">
        <v>12</v>
      </c>
    </row>
    <row r="149" spans="1:19" x14ac:dyDescent="0.3">
      <c r="A149" t="s">
        <v>1163</v>
      </c>
      <c r="B149" s="148">
        <v>331870</v>
      </c>
      <c r="C149" s="148">
        <v>658</v>
      </c>
      <c r="D149" t="s">
        <v>183</v>
      </c>
      <c r="E149" t="s">
        <v>184</v>
      </c>
      <c r="F149" t="s">
        <v>755</v>
      </c>
      <c r="G149" t="s">
        <v>6</v>
      </c>
      <c r="H149" s="329">
        <v>474.98099999999999</v>
      </c>
      <c r="I149" s="329">
        <v>0</v>
      </c>
      <c r="J149" s="329">
        <v>0</v>
      </c>
      <c r="K149" s="331">
        <v>474.98099999999999</v>
      </c>
      <c r="L149" s="329">
        <v>400.09100000000001</v>
      </c>
      <c r="M149" s="329">
        <v>0</v>
      </c>
      <c r="N149" s="329">
        <v>89.426000000000002</v>
      </c>
      <c r="O149" s="329">
        <v>24.991</v>
      </c>
      <c r="P149" s="331">
        <v>-39.527000000000015</v>
      </c>
      <c r="Q149" s="148" t="s">
        <v>536</v>
      </c>
      <c r="R149" t="s">
        <v>184</v>
      </c>
      <c r="S149" s="148">
        <v>12</v>
      </c>
    </row>
    <row r="150" spans="1:19" x14ac:dyDescent="0.3">
      <c r="A150" t="s">
        <v>1179</v>
      </c>
      <c r="B150" s="148">
        <v>0</v>
      </c>
      <c r="C150" s="148">
        <v>13</v>
      </c>
      <c r="D150" t="s">
        <v>220</v>
      </c>
      <c r="E150" t="s">
        <v>220</v>
      </c>
      <c r="F150" t="s">
        <v>585</v>
      </c>
      <c r="G150" t="s">
        <v>12</v>
      </c>
      <c r="H150" s="329">
        <v>843857</v>
      </c>
      <c r="I150" s="329">
        <v>383648</v>
      </c>
      <c r="J150" s="329">
        <v>0</v>
      </c>
      <c r="K150" s="331">
        <v>1227505</v>
      </c>
      <c r="L150" s="329">
        <v>1149793</v>
      </c>
      <c r="M150" s="329">
        <v>353</v>
      </c>
      <c r="N150" s="329">
        <v>0</v>
      </c>
      <c r="O150" s="331">
        <v>16114</v>
      </c>
      <c r="P150" s="329">
        <v>61245</v>
      </c>
      <c r="Q150" s="148" t="s">
        <v>1062</v>
      </c>
      <c r="R150" t="s">
        <v>524</v>
      </c>
      <c r="S150" s="148">
        <v>12</v>
      </c>
    </row>
    <row r="151" spans="1:19" x14ac:dyDescent="0.3">
      <c r="A151" t="s">
        <v>1164</v>
      </c>
      <c r="B151" s="148">
        <v>331880</v>
      </c>
      <c r="C151" s="148">
        <v>437</v>
      </c>
      <c r="D151" t="s">
        <v>185</v>
      </c>
      <c r="E151" t="s">
        <v>186</v>
      </c>
      <c r="F151" t="s">
        <v>757</v>
      </c>
      <c r="G151" t="s">
        <v>6</v>
      </c>
      <c r="H151" s="329">
        <v>306.81599999999997</v>
      </c>
      <c r="I151" s="329">
        <v>0</v>
      </c>
      <c r="J151" s="329">
        <v>0</v>
      </c>
      <c r="K151" s="331">
        <v>306.81599999999997</v>
      </c>
      <c r="L151" s="329">
        <v>273.73599999999999</v>
      </c>
      <c r="M151" s="329">
        <v>0</v>
      </c>
      <c r="N151" s="329">
        <v>0.4</v>
      </c>
      <c r="O151" s="329">
        <v>9.5619999999999994</v>
      </c>
      <c r="P151" s="331">
        <v>23.117999999999988</v>
      </c>
      <c r="Q151" s="148" t="s">
        <v>536</v>
      </c>
      <c r="R151" t="s">
        <v>186</v>
      </c>
      <c r="S151" s="148">
        <v>11</v>
      </c>
    </row>
    <row r="152" spans="1:19" x14ac:dyDescent="0.3">
      <c r="A152" t="s">
        <v>1188</v>
      </c>
      <c r="B152" s="148">
        <v>332660</v>
      </c>
      <c r="C152" s="148">
        <v>240</v>
      </c>
      <c r="D152" t="s">
        <v>240</v>
      </c>
      <c r="E152" t="s">
        <v>242</v>
      </c>
      <c r="F152" t="s">
        <v>591</v>
      </c>
      <c r="G152" t="s">
        <v>13</v>
      </c>
      <c r="H152" s="329">
        <v>824.37599999999998</v>
      </c>
      <c r="I152" s="329">
        <v>981.18</v>
      </c>
      <c r="J152" s="329">
        <v>0</v>
      </c>
      <c r="K152" s="331">
        <v>1805.556</v>
      </c>
      <c r="L152" s="329">
        <v>1118.691</v>
      </c>
      <c r="M152" s="329">
        <v>0</v>
      </c>
      <c r="N152" s="329">
        <v>0</v>
      </c>
      <c r="O152" s="329">
        <v>59.692</v>
      </c>
      <c r="P152" s="331">
        <v>627.173</v>
      </c>
      <c r="Q152" s="148" t="s">
        <v>536</v>
      </c>
      <c r="R152" t="s">
        <v>242</v>
      </c>
      <c r="S152" s="148">
        <v>2</v>
      </c>
    </row>
    <row r="153" spans="1:19" x14ac:dyDescent="0.3">
      <c r="A153" t="s">
        <v>1068</v>
      </c>
      <c r="B153" s="148">
        <v>331070</v>
      </c>
      <c r="C153" s="148">
        <v>2</v>
      </c>
      <c r="D153" t="s">
        <v>80</v>
      </c>
      <c r="E153" t="s">
        <v>85</v>
      </c>
      <c r="F153" t="s">
        <v>608</v>
      </c>
      <c r="G153" t="s">
        <v>7</v>
      </c>
      <c r="H153" s="329">
        <v>-1.962</v>
      </c>
      <c r="I153" s="329">
        <v>0</v>
      </c>
      <c r="J153" s="329">
        <v>0</v>
      </c>
      <c r="K153" s="331">
        <v>-1.962</v>
      </c>
      <c r="L153" s="329">
        <v>385.95800000000003</v>
      </c>
      <c r="M153" s="330">
        <v>0</v>
      </c>
      <c r="N153" s="329">
        <v>0</v>
      </c>
      <c r="O153" s="329">
        <v>1.962</v>
      </c>
      <c r="P153" s="331">
        <v>-389.88200000000001</v>
      </c>
      <c r="Q153" s="148" t="s">
        <v>536</v>
      </c>
      <c r="R153" t="s">
        <v>85</v>
      </c>
      <c r="S153" s="148">
        <v>12</v>
      </c>
    </row>
    <row r="154" spans="1:19" x14ac:dyDescent="0.3">
      <c r="A154" t="s">
        <v>1166</v>
      </c>
      <c r="B154" s="148">
        <v>331890</v>
      </c>
      <c r="C154" s="148">
        <v>368</v>
      </c>
      <c r="D154" t="s">
        <v>187</v>
      </c>
      <c r="E154" t="s">
        <v>188</v>
      </c>
      <c r="F154" t="s">
        <v>761</v>
      </c>
      <c r="G154" t="s">
        <v>7</v>
      </c>
      <c r="H154" s="329">
        <v>386.28</v>
      </c>
      <c r="I154" s="329">
        <v>0</v>
      </c>
      <c r="J154" s="329">
        <v>0</v>
      </c>
      <c r="K154" s="331">
        <v>386.28</v>
      </c>
      <c r="L154" s="329">
        <v>356.25700000000001</v>
      </c>
      <c r="M154" s="329">
        <v>0</v>
      </c>
      <c r="N154" s="329">
        <v>6.9</v>
      </c>
      <c r="O154" s="329">
        <v>39.405000000000001</v>
      </c>
      <c r="P154" s="331">
        <v>-16.282000000000032</v>
      </c>
      <c r="Q154" s="148" t="s">
        <v>536</v>
      </c>
      <c r="R154" t="s">
        <v>188</v>
      </c>
      <c r="S154" s="148">
        <v>12</v>
      </c>
    </row>
    <row r="155" spans="1:19" x14ac:dyDescent="0.3">
      <c r="A155" t="s">
        <v>1208</v>
      </c>
      <c r="B155" s="148">
        <v>332230</v>
      </c>
      <c r="C155" s="148">
        <v>343</v>
      </c>
      <c r="D155" t="s">
        <v>281</v>
      </c>
      <c r="E155" t="s">
        <v>282</v>
      </c>
      <c r="F155" t="s">
        <v>903</v>
      </c>
      <c r="G155" t="s">
        <v>9</v>
      </c>
      <c r="H155" s="329">
        <v>209.232</v>
      </c>
      <c r="I155" s="329">
        <v>0</v>
      </c>
      <c r="J155" s="329">
        <v>0</v>
      </c>
      <c r="K155" s="331">
        <v>209.232</v>
      </c>
      <c r="L155" s="329">
        <v>188.11099999999999</v>
      </c>
      <c r="M155" s="329">
        <v>0</v>
      </c>
      <c r="N155" s="329">
        <v>0</v>
      </c>
      <c r="O155" s="329">
        <v>10.733000000000001</v>
      </c>
      <c r="P155" s="331">
        <v>10.388000000000009</v>
      </c>
      <c r="Q155" s="148" t="s">
        <v>536</v>
      </c>
      <c r="R155" t="s">
        <v>282</v>
      </c>
      <c r="S155" s="148">
        <v>12</v>
      </c>
    </row>
    <row r="156" spans="1:19" x14ac:dyDescent="0.3">
      <c r="A156" t="s">
        <v>1168</v>
      </c>
      <c r="B156" s="148">
        <v>331900</v>
      </c>
      <c r="C156" s="148">
        <v>256</v>
      </c>
      <c r="D156" t="s">
        <v>193</v>
      </c>
      <c r="E156" t="s">
        <v>194</v>
      </c>
      <c r="F156" t="s">
        <v>767</v>
      </c>
      <c r="G156" t="s">
        <v>14</v>
      </c>
      <c r="H156" s="329">
        <v>383.25</v>
      </c>
      <c r="I156" s="329">
        <v>0</v>
      </c>
      <c r="J156" s="329">
        <v>0</v>
      </c>
      <c r="K156" s="331">
        <v>383.25</v>
      </c>
      <c r="L156" s="329">
        <v>352.36</v>
      </c>
      <c r="M156" s="329">
        <v>0</v>
      </c>
      <c r="N156" s="329">
        <v>0</v>
      </c>
      <c r="O156" s="329">
        <v>3.55</v>
      </c>
      <c r="P156" s="331">
        <v>27.339999999999986</v>
      </c>
      <c r="Q156" s="148" t="s">
        <v>536</v>
      </c>
      <c r="R156" t="s">
        <v>194</v>
      </c>
      <c r="S156" s="148">
        <v>12</v>
      </c>
    </row>
    <row r="157" spans="1:19" x14ac:dyDescent="0.3">
      <c r="A157" t="s">
        <v>1169</v>
      </c>
      <c r="B157" s="148">
        <v>331910</v>
      </c>
      <c r="C157" s="148">
        <v>360</v>
      </c>
      <c r="D157" t="s">
        <v>195</v>
      </c>
      <c r="E157" t="s">
        <v>196</v>
      </c>
      <c r="F157" t="s">
        <v>771</v>
      </c>
      <c r="G157" t="s">
        <v>6</v>
      </c>
      <c r="H157" s="329">
        <v>301.56200000000001</v>
      </c>
      <c r="I157" s="329">
        <v>0</v>
      </c>
      <c r="J157" s="329">
        <v>0</v>
      </c>
      <c r="K157" s="331">
        <v>301.56200000000001</v>
      </c>
      <c r="L157" s="329">
        <v>268.452</v>
      </c>
      <c r="M157" s="329">
        <v>0</v>
      </c>
      <c r="N157" s="329">
        <v>0.39</v>
      </c>
      <c r="O157" s="329">
        <v>12.837999999999999</v>
      </c>
      <c r="P157" s="331">
        <v>19.882000000000012</v>
      </c>
      <c r="Q157" s="148" t="s">
        <v>536</v>
      </c>
      <c r="R157" t="s">
        <v>196</v>
      </c>
      <c r="S157" s="148">
        <v>12</v>
      </c>
    </row>
    <row r="158" spans="1:19" x14ac:dyDescent="0.3">
      <c r="A158" t="s">
        <v>1069</v>
      </c>
      <c r="B158" s="148">
        <v>331080</v>
      </c>
      <c r="C158" s="148">
        <v>2</v>
      </c>
      <c r="D158" t="s">
        <v>80</v>
      </c>
      <c r="E158" t="s">
        <v>86</v>
      </c>
      <c r="F158" t="s">
        <v>587</v>
      </c>
      <c r="G158" t="s">
        <v>13</v>
      </c>
      <c r="H158" s="329">
        <v>-46.631999999999998</v>
      </c>
      <c r="I158" s="329">
        <v>0</v>
      </c>
      <c r="J158" s="329">
        <v>0</v>
      </c>
      <c r="K158" s="331">
        <v>-46.631999999999998</v>
      </c>
      <c r="L158" s="329">
        <v>1116.5930000000001</v>
      </c>
      <c r="M158" s="330">
        <v>0</v>
      </c>
      <c r="N158" s="329">
        <v>0</v>
      </c>
      <c r="O158" s="329">
        <v>46.631999999999998</v>
      </c>
      <c r="P158" s="331">
        <v>-1209.8570000000002</v>
      </c>
      <c r="Q158" s="148" t="s">
        <v>536</v>
      </c>
      <c r="R158" t="s">
        <v>86</v>
      </c>
      <c r="S158" s="148">
        <v>12</v>
      </c>
    </row>
    <row r="159" spans="1:19" x14ac:dyDescent="0.3">
      <c r="A159" t="s">
        <v>1176</v>
      </c>
      <c r="B159" s="148">
        <v>331980</v>
      </c>
      <c r="C159" s="148">
        <v>88</v>
      </c>
      <c r="D159" t="s">
        <v>216</v>
      </c>
      <c r="E159" t="s">
        <v>217</v>
      </c>
      <c r="F159" t="s">
        <v>805</v>
      </c>
      <c r="G159" t="s">
        <v>4</v>
      </c>
      <c r="H159" s="329">
        <v>1934.5709999999999</v>
      </c>
      <c r="I159" s="329">
        <v>0</v>
      </c>
      <c r="J159" s="329">
        <v>0</v>
      </c>
      <c r="K159" s="331">
        <v>1934.5709999999999</v>
      </c>
      <c r="L159" s="329">
        <v>1907.9880000000001</v>
      </c>
      <c r="M159" s="330">
        <v>0</v>
      </c>
      <c r="N159" s="329">
        <v>0</v>
      </c>
      <c r="O159" s="329">
        <v>167.82900000000001</v>
      </c>
      <c r="P159" s="331">
        <v>-141.24600000000015</v>
      </c>
      <c r="Q159" s="148" t="s">
        <v>536</v>
      </c>
      <c r="R159" t="s">
        <v>217</v>
      </c>
      <c r="S159" s="148">
        <v>12</v>
      </c>
    </row>
    <row r="160" spans="1:19" x14ac:dyDescent="0.3">
      <c r="A160" t="s">
        <v>1171</v>
      </c>
      <c r="B160" s="148">
        <v>331920</v>
      </c>
      <c r="C160" s="148">
        <v>160</v>
      </c>
      <c r="D160" t="s">
        <v>202</v>
      </c>
      <c r="E160" t="s">
        <v>782</v>
      </c>
      <c r="F160" t="s">
        <v>781</v>
      </c>
      <c r="G160" t="s">
        <v>7</v>
      </c>
      <c r="H160" s="329">
        <v>24497.433000000001</v>
      </c>
      <c r="I160" s="329">
        <v>0</v>
      </c>
      <c r="J160" s="329">
        <v>0</v>
      </c>
      <c r="K160" s="331">
        <v>24497.433000000001</v>
      </c>
      <c r="L160" s="329">
        <v>24471.293000000001</v>
      </c>
      <c r="M160" s="329">
        <v>0</v>
      </c>
      <c r="N160" s="329">
        <v>0</v>
      </c>
      <c r="O160" s="329">
        <v>139.495</v>
      </c>
      <c r="P160" s="331">
        <v>-113.35500000000059</v>
      </c>
      <c r="Q160" s="148" t="s">
        <v>536</v>
      </c>
      <c r="R160" t="s">
        <v>782</v>
      </c>
      <c r="S160" s="148">
        <v>12</v>
      </c>
    </row>
    <row r="161" spans="1:19" x14ac:dyDescent="0.3">
      <c r="A161" t="s">
        <v>1182</v>
      </c>
      <c r="B161" s="148">
        <v>0</v>
      </c>
      <c r="C161" s="148">
        <v>32</v>
      </c>
      <c r="D161" t="s">
        <v>229</v>
      </c>
      <c r="E161" t="s">
        <v>229</v>
      </c>
      <c r="F161" t="s">
        <v>585</v>
      </c>
      <c r="G161" t="s">
        <v>12</v>
      </c>
      <c r="H161" s="329">
        <v>118</v>
      </c>
      <c r="I161" s="329">
        <v>477912</v>
      </c>
      <c r="J161" s="329">
        <v>0</v>
      </c>
      <c r="K161" s="331">
        <v>478030</v>
      </c>
      <c r="L161" s="329">
        <v>443838</v>
      </c>
      <c r="M161" s="329">
        <v>0</v>
      </c>
      <c r="N161" s="329">
        <v>0</v>
      </c>
      <c r="O161" s="331">
        <v>1783</v>
      </c>
      <c r="P161" s="329">
        <v>32409</v>
      </c>
      <c r="Q161" s="148" t="s">
        <v>1062</v>
      </c>
      <c r="R161" t="s">
        <v>1183</v>
      </c>
      <c r="S161" s="148">
        <v>12</v>
      </c>
    </row>
    <row r="162" spans="1:19" x14ac:dyDescent="0.3">
      <c r="A162" t="s">
        <v>1070</v>
      </c>
      <c r="B162" s="148">
        <v>331090</v>
      </c>
      <c r="C162" s="148">
        <v>2</v>
      </c>
      <c r="D162" t="s">
        <v>80</v>
      </c>
      <c r="E162" t="s">
        <v>84</v>
      </c>
      <c r="F162" t="s">
        <v>587</v>
      </c>
      <c r="G162" t="s">
        <v>13</v>
      </c>
      <c r="H162" s="329">
        <v>4173.973</v>
      </c>
      <c r="I162" s="329">
        <v>24449.792000000001</v>
      </c>
      <c r="J162" s="329">
        <v>0</v>
      </c>
      <c r="K162" s="331">
        <v>28623.764999999999</v>
      </c>
      <c r="L162" s="329">
        <v>9917.7659999999996</v>
      </c>
      <c r="M162" s="329">
        <v>0</v>
      </c>
      <c r="N162" s="329">
        <v>0</v>
      </c>
      <c r="O162" s="329">
        <v>183.58</v>
      </c>
      <c r="P162" s="331">
        <v>18522.418999999998</v>
      </c>
      <c r="Q162" s="148" t="s">
        <v>536</v>
      </c>
      <c r="R162" t="s">
        <v>84</v>
      </c>
      <c r="S162" s="148">
        <v>12</v>
      </c>
    </row>
    <row r="163" spans="1:19" x14ac:dyDescent="0.3">
      <c r="A163" t="s">
        <v>1209</v>
      </c>
      <c r="B163" s="148">
        <v>332240</v>
      </c>
      <c r="C163" s="148">
        <v>343</v>
      </c>
      <c r="D163" t="s">
        <v>281</v>
      </c>
      <c r="E163" t="s">
        <v>283</v>
      </c>
      <c r="F163" t="s">
        <v>905</v>
      </c>
      <c r="G163" t="s">
        <v>9</v>
      </c>
      <c r="H163" s="329">
        <v>243.446</v>
      </c>
      <c r="I163" s="329">
        <v>0</v>
      </c>
      <c r="J163" s="329">
        <v>0</v>
      </c>
      <c r="K163" s="331">
        <v>243.446</v>
      </c>
      <c r="L163" s="329">
        <v>228.221</v>
      </c>
      <c r="M163" s="329">
        <v>0</v>
      </c>
      <c r="N163" s="329">
        <v>2.5999999999999999E-2</v>
      </c>
      <c r="O163" s="329">
        <v>13.355</v>
      </c>
      <c r="P163" s="331">
        <v>1.8439999999999941</v>
      </c>
      <c r="Q163" s="148" t="s">
        <v>536</v>
      </c>
      <c r="R163" t="s">
        <v>283</v>
      </c>
      <c r="S163" s="148">
        <v>12</v>
      </c>
    </row>
    <row r="164" spans="1:19" x14ac:dyDescent="0.3">
      <c r="A164" t="s">
        <v>1192</v>
      </c>
      <c r="B164" s="148">
        <v>332060</v>
      </c>
      <c r="C164" s="148">
        <v>369</v>
      </c>
      <c r="D164" t="s">
        <v>245</v>
      </c>
      <c r="E164" t="s">
        <v>246</v>
      </c>
      <c r="F164" t="s">
        <v>847</v>
      </c>
      <c r="G164" t="s">
        <v>11</v>
      </c>
      <c r="H164" s="329">
        <v>397.99</v>
      </c>
      <c r="I164" s="329">
        <v>0</v>
      </c>
      <c r="J164" s="329">
        <v>0</v>
      </c>
      <c r="K164" s="331">
        <v>397.99</v>
      </c>
      <c r="L164" s="329">
        <v>671.01599999999996</v>
      </c>
      <c r="M164" s="329">
        <v>0</v>
      </c>
      <c r="N164" s="329">
        <v>1.869</v>
      </c>
      <c r="O164" s="329">
        <v>17.366</v>
      </c>
      <c r="P164" s="331">
        <v>-292.26099999999997</v>
      </c>
      <c r="Q164" s="148" t="s">
        <v>536</v>
      </c>
      <c r="R164" t="s">
        <v>246</v>
      </c>
      <c r="S164" s="148">
        <v>12</v>
      </c>
    </row>
    <row r="165" spans="1:19" x14ac:dyDescent="0.3">
      <c r="A165" t="s">
        <v>1229</v>
      </c>
      <c r="B165" s="148">
        <v>332430</v>
      </c>
      <c r="C165" s="148">
        <v>45</v>
      </c>
      <c r="D165" t="s">
        <v>313</v>
      </c>
      <c r="E165" t="s">
        <v>945</v>
      </c>
      <c r="F165" t="s">
        <v>944</v>
      </c>
      <c r="G165" t="s">
        <v>6</v>
      </c>
      <c r="H165" s="329">
        <v>18567.207999999999</v>
      </c>
      <c r="I165" s="329">
        <v>0</v>
      </c>
      <c r="J165" s="329">
        <v>0</v>
      </c>
      <c r="K165" s="331">
        <v>18567.207999999999</v>
      </c>
      <c r="L165" s="329">
        <v>17698.507000000001</v>
      </c>
      <c r="M165" s="329">
        <v>0</v>
      </c>
      <c r="N165" s="329">
        <v>28.151</v>
      </c>
      <c r="O165" s="329">
        <v>622.69899999999996</v>
      </c>
      <c r="P165" s="331">
        <v>217.85099999999738</v>
      </c>
      <c r="Q165" s="148" t="s">
        <v>536</v>
      </c>
      <c r="R165" t="s">
        <v>945</v>
      </c>
      <c r="S165" s="148">
        <v>11</v>
      </c>
    </row>
    <row r="166" spans="1:19" x14ac:dyDescent="0.3">
      <c r="A166" t="s">
        <v>1172</v>
      </c>
      <c r="B166" s="148">
        <v>331930</v>
      </c>
      <c r="C166" s="148">
        <v>383</v>
      </c>
      <c r="D166" t="s">
        <v>398</v>
      </c>
      <c r="E166" t="s">
        <v>399</v>
      </c>
      <c r="F166" t="s">
        <v>786</v>
      </c>
      <c r="G166" t="s">
        <v>5</v>
      </c>
      <c r="H166" s="329">
        <v>0</v>
      </c>
      <c r="I166" s="329">
        <v>0</v>
      </c>
      <c r="J166" s="329">
        <v>0</v>
      </c>
      <c r="K166" s="331">
        <v>0</v>
      </c>
      <c r="L166" s="329">
        <v>0</v>
      </c>
      <c r="M166" s="329">
        <v>0</v>
      </c>
      <c r="N166" s="329">
        <v>0</v>
      </c>
      <c r="O166" s="329">
        <v>0</v>
      </c>
      <c r="P166" s="329">
        <v>0</v>
      </c>
      <c r="Q166" s="148">
        <v>0</v>
      </c>
      <c r="R166" t="s">
        <v>399</v>
      </c>
      <c r="S166" s="148">
        <v>0</v>
      </c>
    </row>
    <row r="167" spans="1:19" x14ac:dyDescent="0.3">
      <c r="A167" t="s">
        <v>1071</v>
      </c>
      <c r="B167" s="148">
        <v>331100</v>
      </c>
      <c r="C167" s="148">
        <v>2</v>
      </c>
      <c r="D167" t="s">
        <v>80</v>
      </c>
      <c r="E167" t="s">
        <v>1072</v>
      </c>
      <c r="F167" t="s">
        <v>611</v>
      </c>
      <c r="G167" t="s">
        <v>14</v>
      </c>
      <c r="H167" s="329">
        <v>0</v>
      </c>
      <c r="I167" s="329">
        <v>0</v>
      </c>
      <c r="J167" s="329">
        <v>0</v>
      </c>
      <c r="K167" s="331">
        <v>0</v>
      </c>
      <c r="L167" s="329">
        <v>367.48500000000001</v>
      </c>
      <c r="M167" s="330">
        <v>0</v>
      </c>
      <c r="N167" s="329">
        <v>0</v>
      </c>
      <c r="O167" s="329">
        <v>0</v>
      </c>
      <c r="P167" s="331">
        <v>-367.48500000000001</v>
      </c>
      <c r="Q167" s="148" t="s">
        <v>536</v>
      </c>
      <c r="R167" t="s">
        <v>1072</v>
      </c>
      <c r="S167" s="148">
        <v>12</v>
      </c>
    </row>
    <row r="168" spans="1:19" x14ac:dyDescent="0.3">
      <c r="A168" t="s">
        <v>1073</v>
      </c>
      <c r="B168" s="148">
        <v>331110</v>
      </c>
      <c r="C168" s="148">
        <v>2</v>
      </c>
      <c r="D168" t="s">
        <v>80</v>
      </c>
      <c r="E168" t="s">
        <v>621</v>
      </c>
      <c r="F168" t="s">
        <v>620</v>
      </c>
      <c r="G168" t="s">
        <v>14</v>
      </c>
      <c r="H168" s="329">
        <v>806.678</v>
      </c>
      <c r="I168" s="329">
        <v>0</v>
      </c>
      <c r="J168" s="329">
        <v>0</v>
      </c>
      <c r="K168" s="331">
        <v>806.678</v>
      </c>
      <c r="L168" s="329">
        <v>686.16499999999996</v>
      </c>
      <c r="M168" s="329">
        <v>0</v>
      </c>
      <c r="N168" s="329">
        <v>0</v>
      </c>
      <c r="O168" s="329">
        <v>24.015000000000001</v>
      </c>
      <c r="P168" s="331">
        <v>96.498000000000033</v>
      </c>
      <c r="Q168" s="148" t="s">
        <v>536</v>
      </c>
      <c r="R168" t="s">
        <v>621</v>
      </c>
      <c r="S168" s="148">
        <v>12</v>
      </c>
    </row>
    <row r="169" spans="1:19" x14ac:dyDescent="0.3">
      <c r="A169" t="s">
        <v>1099</v>
      </c>
      <c r="B169" s="148">
        <v>331290</v>
      </c>
      <c r="C169" s="148">
        <v>169</v>
      </c>
      <c r="D169" t="s">
        <v>103</v>
      </c>
      <c r="E169" t="s">
        <v>109</v>
      </c>
      <c r="F169" t="s">
        <v>695</v>
      </c>
      <c r="G169" t="s">
        <v>9</v>
      </c>
      <c r="H169" s="329">
        <v>964.01900000000001</v>
      </c>
      <c r="I169" s="329">
        <v>0</v>
      </c>
      <c r="J169" s="329">
        <v>0</v>
      </c>
      <c r="K169" s="331">
        <v>964.01900000000001</v>
      </c>
      <c r="L169" s="329">
        <v>935.17100000000005</v>
      </c>
      <c r="M169" s="330">
        <v>0</v>
      </c>
      <c r="N169" s="329">
        <v>0</v>
      </c>
      <c r="O169" s="329">
        <v>22.238</v>
      </c>
      <c r="P169" s="331">
        <v>6.6099999999999568</v>
      </c>
      <c r="Q169" s="148" t="s">
        <v>536</v>
      </c>
      <c r="R169" t="s">
        <v>109</v>
      </c>
      <c r="S169" s="148">
        <v>12</v>
      </c>
    </row>
    <row r="170" spans="1:19" x14ac:dyDescent="0.3">
      <c r="A170" t="s">
        <v>1173</v>
      </c>
      <c r="B170" s="148">
        <v>331940</v>
      </c>
      <c r="C170" s="148">
        <v>320</v>
      </c>
      <c r="D170" t="s">
        <v>206</v>
      </c>
      <c r="E170" t="s">
        <v>207</v>
      </c>
      <c r="F170" t="s">
        <v>797</v>
      </c>
      <c r="G170" t="s">
        <v>6</v>
      </c>
      <c r="H170" s="329">
        <v>597.23099999999999</v>
      </c>
      <c r="I170" s="329">
        <v>0</v>
      </c>
      <c r="J170" s="329">
        <v>0</v>
      </c>
      <c r="K170" s="331">
        <v>597.23099999999999</v>
      </c>
      <c r="L170" s="329">
        <v>546.03499999999997</v>
      </c>
      <c r="M170" s="329">
        <v>0</v>
      </c>
      <c r="N170" s="329">
        <v>0</v>
      </c>
      <c r="O170" s="329">
        <v>25.271999999999998</v>
      </c>
      <c r="P170" s="331">
        <v>25.924000000000028</v>
      </c>
      <c r="Q170" s="148" t="s">
        <v>536</v>
      </c>
      <c r="R170" t="s">
        <v>207</v>
      </c>
      <c r="S170" s="148">
        <v>12</v>
      </c>
    </row>
    <row r="171" spans="1:19" x14ac:dyDescent="0.3">
      <c r="A171" t="s">
        <v>1100</v>
      </c>
      <c r="B171" s="148">
        <v>331950</v>
      </c>
      <c r="C171" s="148">
        <v>169</v>
      </c>
      <c r="D171" t="s">
        <v>103</v>
      </c>
      <c r="E171" t="s">
        <v>110</v>
      </c>
      <c r="F171" t="s">
        <v>1101</v>
      </c>
      <c r="G171" t="s">
        <v>6</v>
      </c>
      <c r="H171" s="329">
        <v>0</v>
      </c>
      <c r="I171" s="329">
        <v>0</v>
      </c>
      <c r="J171" s="329">
        <v>0</v>
      </c>
      <c r="K171" s="331">
        <v>0</v>
      </c>
      <c r="L171" s="329">
        <v>395.96199999999999</v>
      </c>
      <c r="M171" s="329">
        <v>0</v>
      </c>
      <c r="N171" s="329">
        <v>0</v>
      </c>
      <c r="O171" s="329">
        <v>0</v>
      </c>
      <c r="P171" s="331">
        <v>-395.96199999999999</v>
      </c>
      <c r="Q171" s="148" t="s">
        <v>536</v>
      </c>
      <c r="R171" t="s">
        <v>110</v>
      </c>
      <c r="S171" s="148">
        <v>12</v>
      </c>
    </row>
    <row r="172" spans="1:19" x14ac:dyDescent="0.3">
      <c r="A172" t="s">
        <v>1193</v>
      </c>
      <c r="B172" s="148">
        <v>0</v>
      </c>
      <c r="C172" s="148">
        <v>103</v>
      </c>
      <c r="D172" t="s">
        <v>247</v>
      </c>
      <c r="E172" t="s">
        <v>247</v>
      </c>
      <c r="F172" t="s">
        <v>849</v>
      </c>
      <c r="G172" t="s">
        <v>13</v>
      </c>
      <c r="H172" s="329">
        <v>113109</v>
      </c>
      <c r="I172" s="329">
        <v>55044</v>
      </c>
      <c r="J172" s="329">
        <v>0</v>
      </c>
      <c r="K172" s="331">
        <v>168153</v>
      </c>
      <c r="L172" s="329">
        <v>164000</v>
      </c>
      <c r="M172" s="329">
        <v>0</v>
      </c>
      <c r="N172" s="329">
        <v>1943</v>
      </c>
      <c r="O172" s="331">
        <v>75</v>
      </c>
      <c r="P172" s="329">
        <v>2135</v>
      </c>
      <c r="Q172" s="148" t="s">
        <v>1062</v>
      </c>
      <c r="R172" t="s">
        <v>1194</v>
      </c>
      <c r="S172" s="148">
        <v>12</v>
      </c>
    </row>
    <row r="173" spans="1:19" x14ac:dyDescent="0.3">
      <c r="A173" t="s">
        <v>1174</v>
      </c>
      <c r="B173" s="148">
        <v>331960</v>
      </c>
      <c r="C173" s="148">
        <v>701</v>
      </c>
      <c r="D173" t="s">
        <v>208</v>
      </c>
      <c r="E173" t="s">
        <v>209</v>
      </c>
      <c r="F173" t="s">
        <v>799</v>
      </c>
      <c r="G173" t="s">
        <v>13</v>
      </c>
      <c r="H173" s="329">
        <v>297.18099999999998</v>
      </c>
      <c r="I173" s="329">
        <v>0</v>
      </c>
      <c r="J173" s="329">
        <v>0</v>
      </c>
      <c r="K173" s="331">
        <v>297.18099999999998</v>
      </c>
      <c r="L173" s="329">
        <v>255.18700000000001</v>
      </c>
      <c r="M173" s="329">
        <v>0</v>
      </c>
      <c r="N173" s="329">
        <v>0</v>
      </c>
      <c r="O173" s="329">
        <v>23.74</v>
      </c>
      <c r="P173" s="331">
        <v>18.253999999999973</v>
      </c>
      <c r="Q173" s="148" t="s">
        <v>536</v>
      </c>
      <c r="R173" t="s">
        <v>209</v>
      </c>
      <c r="S173" s="148">
        <v>12</v>
      </c>
    </row>
    <row r="174" spans="1:19" x14ac:dyDescent="0.3">
      <c r="A174" t="s">
        <v>1102</v>
      </c>
      <c r="B174" s="148">
        <v>331300</v>
      </c>
      <c r="C174" s="148">
        <v>169</v>
      </c>
      <c r="D174" t="s">
        <v>103</v>
      </c>
      <c r="E174" t="s">
        <v>111</v>
      </c>
      <c r="F174" t="s">
        <v>638</v>
      </c>
      <c r="G174" t="s">
        <v>5</v>
      </c>
      <c r="H174" s="329">
        <v>1270.921</v>
      </c>
      <c r="I174" s="329">
        <v>0</v>
      </c>
      <c r="J174" s="329">
        <v>0</v>
      </c>
      <c r="K174" s="331">
        <v>1270.921</v>
      </c>
      <c r="L174" s="329">
        <v>1199.838</v>
      </c>
      <c r="M174" s="329">
        <v>0</v>
      </c>
      <c r="N174" s="329">
        <v>0</v>
      </c>
      <c r="O174" s="329">
        <v>22.751999999999999</v>
      </c>
      <c r="P174" s="331">
        <v>48.331000000000088</v>
      </c>
      <c r="Q174" s="148" t="s">
        <v>536</v>
      </c>
      <c r="R174" t="s">
        <v>111</v>
      </c>
      <c r="S174" s="148">
        <v>12</v>
      </c>
    </row>
    <row r="175" spans="1:19" x14ac:dyDescent="0.3">
      <c r="A175" t="s">
        <v>1103</v>
      </c>
      <c r="B175" s="148">
        <v>331310</v>
      </c>
      <c r="C175" s="148">
        <v>169</v>
      </c>
      <c r="D175" t="s">
        <v>103</v>
      </c>
      <c r="E175" t="s">
        <v>112</v>
      </c>
      <c r="F175" t="s">
        <v>627</v>
      </c>
      <c r="G175" t="s">
        <v>9</v>
      </c>
      <c r="H175" s="329">
        <v>5831.098</v>
      </c>
      <c r="I175" s="329">
        <v>0</v>
      </c>
      <c r="J175" s="329">
        <v>0</v>
      </c>
      <c r="K175" s="331">
        <v>5831.098</v>
      </c>
      <c r="L175" s="329">
        <v>3698.25</v>
      </c>
      <c r="M175" s="329">
        <v>0</v>
      </c>
      <c r="N175" s="329">
        <v>0</v>
      </c>
      <c r="O175" s="329">
        <v>133.90199999999999</v>
      </c>
      <c r="P175" s="331">
        <v>1998.9459999999999</v>
      </c>
      <c r="Q175" s="148" t="s">
        <v>536</v>
      </c>
      <c r="R175" t="s">
        <v>112</v>
      </c>
      <c r="S175" s="148">
        <v>11</v>
      </c>
    </row>
    <row r="176" spans="1:19" x14ac:dyDescent="0.3">
      <c r="A176" t="s">
        <v>1175</v>
      </c>
      <c r="B176" s="148">
        <v>331970</v>
      </c>
      <c r="C176" s="148">
        <v>442</v>
      </c>
      <c r="D176" t="s">
        <v>211</v>
      </c>
      <c r="E176" t="s">
        <v>212</v>
      </c>
      <c r="F176" t="s">
        <v>801</v>
      </c>
      <c r="G176" t="s">
        <v>4</v>
      </c>
      <c r="H176" s="329">
        <v>706.06799999999998</v>
      </c>
      <c r="I176" s="329">
        <v>0</v>
      </c>
      <c r="J176" s="329">
        <v>0</v>
      </c>
      <c r="K176" s="331">
        <v>706.06799999999998</v>
      </c>
      <c r="L176" s="329">
        <v>604.66200000000003</v>
      </c>
      <c r="M176" s="329">
        <v>0</v>
      </c>
      <c r="N176" s="329">
        <v>4.8239999999999998</v>
      </c>
      <c r="O176" s="329">
        <v>42.576999999999998</v>
      </c>
      <c r="P176" s="331">
        <v>54.004999999999953</v>
      </c>
      <c r="Q176" s="148" t="s">
        <v>536</v>
      </c>
      <c r="R176" t="s">
        <v>212</v>
      </c>
      <c r="S176" s="148">
        <v>12</v>
      </c>
    </row>
    <row r="177" spans="1:19" x14ac:dyDescent="0.3">
      <c r="A177" t="s">
        <v>1181</v>
      </c>
      <c r="B177" s="148">
        <v>332020</v>
      </c>
      <c r="C177" s="148">
        <v>63</v>
      </c>
      <c r="D177" t="s">
        <v>227</v>
      </c>
      <c r="E177" t="s">
        <v>228</v>
      </c>
      <c r="F177" t="s">
        <v>824</v>
      </c>
      <c r="G177" t="s">
        <v>14</v>
      </c>
      <c r="H177" s="329">
        <v>3030.9879999999998</v>
      </c>
      <c r="I177" s="329">
        <v>0</v>
      </c>
      <c r="J177" s="329">
        <v>0</v>
      </c>
      <c r="K177" s="331">
        <v>3030.9879999999998</v>
      </c>
      <c r="L177" s="329">
        <v>2379.5970000000002</v>
      </c>
      <c r="M177" s="329">
        <v>0</v>
      </c>
      <c r="N177" s="329">
        <v>0</v>
      </c>
      <c r="O177" s="329">
        <v>68.914000000000001</v>
      </c>
      <c r="P177" s="331">
        <v>582.47699999999963</v>
      </c>
      <c r="Q177" s="148" t="s">
        <v>536</v>
      </c>
      <c r="R177" t="s">
        <v>228</v>
      </c>
      <c r="S177" s="148">
        <v>6</v>
      </c>
    </row>
    <row r="178" spans="1:19" x14ac:dyDescent="0.3">
      <c r="A178" t="s">
        <v>1177</v>
      </c>
      <c r="B178" s="148">
        <v>331990</v>
      </c>
      <c r="C178" s="148">
        <v>274</v>
      </c>
      <c r="D178" t="s">
        <v>214</v>
      </c>
      <c r="E178" t="s">
        <v>215</v>
      </c>
      <c r="F178" t="s">
        <v>808</v>
      </c>
      <c r="G178" t="s">
        <v>14</v>
      </c>
      <c r="H178" s="329">
        <v>5851.7309999999998</v>
      </c>
      <c r="I178" s="329">
        <v>0</v>
      </c>
      <c r="J178" s="329">
        <v>0</v>
      </c>
      <c r="K178" s="331">
        <v>5851.7309999999998</v>
      </c>
      <c r="L178" s="329">
        <v>4932.1859999999997</v>
      </c>
      <c r="M178" s="330">
        <v>0</v>
      </c>
      <c r="N178" s="329">
        <v>0</v>
      </c>
      <c r="O178" s="329">
        <v>181.601</v>
      </c>
      <c r="P178" s="331">
        <v>737.94400000000007</v>
      </c>
      <c r="Q178" s="148" t="s">
        <v>536</v>
      </c>
      <c r="R178" t="s">
        <v>215</v>
      </c>
      <c r="S178" s="148">
        <v>12</v>
      </c>
    </row>
    <row r="179" spans="1:19" x14ac:dyDescent="0.3">
      <c r="A179" t="s">
        <v>1104</v>
      </c>
      <c r="B179" s="148">
        <v>331320</v>
      </c>
      <c r="C179" s="148">
        <v>169</v>
      </c>
      <c r="D179" t="s">
        <v>103</v>
      </c>
      <c r="E179" t="s">
        <v>113</v>
      </c>
      <c r="F179" t="s">
        <v>641</v>
      </c>
      <c r="G179" t="s">
        <v>5</v>
      </c>
      <c r="H179" s="329">
        <v>1930.2449999999999</v>
      </c>
      <c r="I179" s="329">
        <v>0</v>
      </c>
      <c r="J179" s="329">
        <v>0</v>
      </c>
      <c r="K179" s="331">
        <v>1930.2449999999999</v>
      </c>
      <c r="L179" s="329">
        <v>1837.751</v>
      </c>
      <c r="M179" s="330">
        <v>0</v>
      </c>
      <c r="N179" s="329">
        <v>0</v>
      </c>
      <c r="O179" s="329">
        <v>65.903999999999996</v>
      </c>
      <c r="P179" s="331">
        <v>26.589999999999918</v>
      </c>
      <c r="Q179" s="148" t="s">
        <v>536</v>
      </c>
      <c r="R179" t="s">
        <v>113</v>
      </c>
      <c r="S179" s="148">
        <v>12</v>
      </c>
    </row>
    <row r="180" spans="1:19" x14ac:dyDescent="0.3">
      <c r="A180" t="s">
        <v>1180</v>
      </c>
      <c r="B180" s="148">
        <v>332000</v>
      </c>
      <c r="C180" s="148">
        <v>373</v>
      </c>
      <c r="D180" t="s">
        <v>224</v>
      </c>
      <c r="E180" t="s">
        <v>225</v>
      </c>
      <c r="F180" t="s">
        <v>819</v>
      </c>
      <c r="G180" t="s">
        <v>5</v>
      </c>
      <c r="H180" s="329">
        <v>909.77599999999995</v>
      </c>
      <c r="I180" s="329">
        <v>0</v>
      </c>
      <c r="J180" s="329">
        <v>0</v>
      </c>
      <c r="K180" s="331">
        <v>909.77599999999995</v>
      </c>
      <c r="L180" s="329">
        <v>858.10699999999997</v>
      </c>
      <c r="M180" s="329">
        <v>0</v>
      </c>
      <c r="N180" s="329">
        <v>24.658000000000001</v>
      </c>
      <c r="O180" s="329">
        <v>40.884</v>
      </c>
      <c r="P180" s="331">
        <v>-13.873000000000019</v>
      </c>
      <c r="Q180" s="148" t="s">
        <v>536</v>
      </c>
      <c r="R180" t="s">
        <v>225</v>
      </c>
      <c r="S180" s="148">
        <v>12</v>
      </c>
    </row>
    <row r="181" spans="1:19" x14ac:dyDescent="0.3">
      <c r="A181" t="s">
        <v>1105</v>
      </c>
      <c r="B181" s="148">
        <v>331330</v>
      </c>
      <c r="C181" s="148">
        <v>169</v>
      </c>
      <c r="D181" t="s">
        <v>103</v>
      </c>
      <c r="E181" t="s">
        <v>114</v>
      </c>
      <c r="F181" t="s">
        <v>697</v>
      </c>
      <c r="G181" t="s">
        <v>9</v>
      </c>
      <c r="H181" s="329">
        <v>712.88800000000003</v>
      </c>
      <c r="I181" s="329">
        <v>0</v>
      </c>
      <c r="J181" s="329">
        <v>0</v>
      </c>
      <c r="K181" s="331">
        <v>712.88800000000003</v>
      </c>
      <c r="L181" s="329">
        <v>696.03399999999999</v>
      </c>
      <c r="M181" s="329">
        <v>0</v>
      </c>
      <c r="N181" s="329">
        <v>0</v>
      </c>
      <c r="O181" s="329">
        <v>15.592000000000001</v>
      </c>
      <c r="P181" s="331">
        <v>1.2620000000000413</v>
      </c>
      <c r="Q181" s="148" t="s">
        <v>536</v>
      </c>
      <c r="R181" t="s">
        <v>114</v>
      </c>
      <c r="S181" s="148">
        <v>12</v>
      </c>
    </row>
    <row r="182" spans="1:19" x14ac:dyDescent="0.3">
      <c r="A182" t="s">
        <v>1106</v>
      </c>
      <c r="B182" s="148">
        <v>331340</v>
      </c>
      <c r="C182" s="148">
        <v>169</v>
      </c>
      <c r="D182" t="s">
        <v>103</v>
      </c>
      <c r="E182" t="s">
        <v>115</v>
      </c>
      <c r="F182" t="s">
        <v>699</v>
      </c>
      <c r="G182" t="s">
        <v>14</v>
      </c>
      <c r="H182" s="329">
        <v>634.85</v>
      </c>
      <c r="I182" s="329">
        <v>0</v>
      </c>
      <c r="J182" s="329">
        <v>0</v>
      </c>
      <c r="K182" s="331">
        <v>634.85</v>
      </c>
      <c r="L182" s="329">
        <v>606.75300000000004</v>
      </c>
      <c r="M182" s="329">
        <v>0</v>
      </c>
      <c r="N182" s="329">
        <v>0</v>
      </c>
      <c r="O182" s="329">
        <v>19.687000000000001</v>
      </c>
      <c r="P182" s="331">
        <v>8.4099999999999788</v>
      </c>
      <c r="Q182" s="148" t="s">
        <v>536</v>
      </c>
      <c r="R182" t="s">
        <v>115</v>
      </c>
      <c r="S182" s="148">
        <v>12</v>
      </c>
    </row>
    <row r="183" spans="1:19" x14ac:dyDescent="0.3">
      <c r="A183" t="s">
        <v>1196</v>
      </c>
      <c r="B183" s="148">
        <v>0</v>
      </c>
      <c r="C183" s="148">
        <v>16</v>
      </c>
      <c r="D183" t="s">
        <v>257</v>
      </c>
      <c r="E183" t="s">
        <v>257</v>
      </c>
      <c r="F183" t="s">
        <v>861</v>
      </c>
      <c r="G183" t="s">
        <v>8</v>
      </c>
      <c r="H183" s="329">
        <v>147524</v>
      </c>
      <c r="I183" s="329">
        <v>0</v>
      </c>
      <c r="J183" s="329">
        <v>0</v>
      </c>
      <c r="K183" s="331">
        <v>147524</v>
      </c>
      <c r="L183" s="329">
        <v>138506</v>
      </c>
      <c r="M183" s="329">
        <v>0</v>
      </c>
      <c r="N183" s="329">
        <v>0</v>
      </c>
      <c r="O183" s="331">
        <v>1100</v>
      </c>
      <c r="P183" s="329">
        <v>7918</v>
      </c>
      <c r="Q183" s="148" t="s">
        <v>1062</v>
      </c>
      <c r="R183" t="s">
        <v>532</v>
      </c>
      <c r="S183" s="148">
        <v>12</v>
      </c>
    </row>
    <row r="184" spans="1:19" x14ac:dyDescent="0.3">
      <c r="A184" t="s">
        <v>1074</v>
      </c>
      <c r="B184" s="148">
        <v>332010</v>
      </c>
      <c r="C184" s="148">
        <v>2</v>
      </c>
      <c r="D184" t="s">
        <v>80</v>
      </c>
      <c r="E184" t="s">
        <v>226</v>
      </c>
      <c r="F184" t="s">
        <v>821</v>
      </c>
      <c r="G184" t="s">
        <v>13</v>
      </c>
      <c r="H184" s="329">
        <v>2325.8209999999999</v>
      </c>
      <c r="I184" s="329">
        <v>0</v>
      </c>
      <c r="J184" s="329">
        <v>0</v>
      </c>
      <c r="K184" s="331">
        <v>2325.8209999999999</v>
      </c>
      <c r="L184" s="329">
        <v>1926.114</v>
      </c>
      <c r="M184" s="330">
        <v>0</v>
      </c>
      <c r="N184" s="329">
        <v>0</v>
      </c>
      <c r="O184" s="329">
        <v>66.003</v>
      </c>
      <c r="P184" s="331">
        <v>333.70399999999989</v>
      </c>
      <c r="Q184" s="148" t="s">
        <v>536</v>
      </c>
      <c r="R184" t="s">
        <v>226</v>
      </c>
      <c r="S184" s="148">
        <v>12</v>
      </c>
    </row>
    <row r="185" spans="1:19" x14ac:dyDescent="0.3">
      <c r="A185" t="s">
        <v>1075</v>
      </c>
      <c r="B185" s="148">
        <v>331120</v>
      </c>
      <c r="C185" s="148">
        <v>2</v>
      </c>
      <c r="D185" t="s">
        <v>80</v>
      </c>
      <c r="E185" t="s">
        <v>1076</v>
      </c>
      <c r="F185" t="s">
        <v>591</v>
      </c>
      <c r="G185" t="s">
        <v>13</v>
      </c>
      <c r="H185" s="329">
        <v>-72.45</v>
      </c>
      <c r="I185" s="329">
        <v>14725.745000000001</v>
      </c>
      <c r="J185" s="329">
        <v>0</v>
      </c>
      <c r="K185" s="331">
        <v>14653.295</v>
      </c>
      <c r="L185" s="329">
        <v>13228.947</v>
      </c>
      <c r="M185" s="329">
        <v>0</v>
      </c>
      <c r="N185" s="329">
        <v>0</v>
      </c>
      <c r="O185" s="329">
        <v>307.27999999999997</v>
      </c>
      <c r="P185" s="331">
        <v>1117.068</v>
      </c>
      <c r="Q185" s="148" t="s">
        <v>536</v>
      </c>
      <c r="R185" t="s">
        <v>1076</v>
      </c>
      <c r="S185" s="148">
        <v>12</v>
      </c>
    </row>
    <row r="186" spans="1:19" x14ac:dyDescent="0.3">
      <c r="A186" t="s">
        <v>1077</v>
      </c>
      <c r="B186" s="148">
        <v>331130</v>
      </c>
      <c r="C186" s="148">
        <v>2</v>
      </c>
      <c r="D186" t="s">
        <v>80</v>
      </c>
      <c r="E186" t="s">
        <v>90</v>
      </c>
      <c r="F186" t="s">
        <v>623</v>
      </c>
      <c r="G186" t="s">
        <v>14</v>
      </c>
      <c r="H186" s="329">
        <v>65.08</v>
      </c>
      <c r="I186" s="329">
        <v>0</v>
      </c>
      <c r="J186" s="329">
        <v>0</v>
      </c>
      <c r="K186" s="331">
        <v>65.08</v>
      </c>
      <c r="L186" s="329">
        <v>60.756</v>
      </c>
      <c r="M186" s="329">
        <v>0</v>
      </c>
      <c r="N186" s="329">
        <v>0</v>
      </c>
      <c r="O186" s="329">
        <v>2.927</v>
      </c>
      <c r="P186" s="331">
        <v>1.396999999999998</v>
      </c>
      <c r="Q186" s="148" t="s">
        <v>536</v>
      </c>
      <c r="R186" t="s">
        <v>90</v>
      </c>
      <c r="S186" s="148">
        <v>12</v>
      </c>
    </row>
    <row r="187" spans="1:19" x14ac:dyDescent="0.3">
      <c r="A187" t="s">
        <v>1078</v>
      </c>
      <c r="B187" s="148">
        <v>331140</v>
      </c>
      <c r="C187" s="148">
        <v>2</v>
      </c>
      <c r="D187" t="s">
        <v>80</v>
      </c>
      <c r="E187" t="s">
        <v>91</v>
      </c>
      <c r="F187" t="s">
        <v>587</v>
      </c>
      <c r="G187" t="s">
        <v>13</v>
      </c>
      <c r="H187" s="329">
        <v>-15.467000000000001</v>
      </c>
      <c r="I187" s="329">
        <v>0</v>
      </c>
      <c r="J187" s="329">
        <v>0</v>
      </c>
      <c r="K187" s="331">
        <v>-15.467000000000001</v>
      </c>
      <c r="L187" s="329">
        <v>1880.394</v>
      </c>
      <c r="M187" s="329">
        <v>0</v>
      </c>
      <c r="N187" s="329">
        <v>0</v>
      </c>
      <c r="O187" s="329">
        <v>15.467000000000001</v>
      </c>
      <c r="P187" s="331">
        <v>-1911.3280000000002</v>
      </c>
      <c r="Q187" s="148" t="s">
        <v>536</v>
      </c>
      <c r="R187" t="s">
        <v>91</v>
      </c>
      <c r="S187" s="148">
        <v>12</v>
      </c>
    </row>
    <row r="188" spans="1:19" x14ac:dyDescent="0.3">
      <c r="A188" t="s">
        <v>1107</v>
      </c>
      <c r="B188" s="148">
        <v>331350</v>
      </c>
      <c r="C188" s="148">
        <v>169</v>
      </c>
      <c r="D188" t="s">
        <v>103</v>
      </c>
      <c r="E188" t="s">
        <v>116</v>
      </c>
      <c r="F188" t="s">
        <v>701</v>
      </c>
      <c r="G188" t="s">
        <v>14</v>
      </c>
      <c r="H188" s="329">
        <v>553.99099999999999</v>
      </c>
      <c r="I188" s="329">
        <v>0</v>
      </c>
      <c r="J188" s="329">
        <v>0</v>
      </c>
      <c r="K188" s="331">
        <v>553.99099999999999</v>
      </c>
      <c r="L188" s="329">
        <v>549.82399999999996</v>
      </c>
      <c r="M188" s="329">
        <v>0</v>
      </c>
      <c r="N188" s="329">
        <v>0</v>
      </c>
      <c r="O188" s="329">
        <v>21.09</v>
      </c>
      <c r="P188" s="331">
        <v>-16.92299999999997</v>
      </c>
      <c r="Q188" s="148" t="s">
        <v>536</v>
      </c>
      <c r="R188" t="s">
        <v>116</v>
      </c>
      <c r="S188" s="148">
        <v>12</v>
      </c>
    </row>
    <row r="189" spans="1:19" x14ac:dyDescent="0.3">
      <c r="A189" t="s">
        <v>1189</v>
      </c>
      <c r="B189" s="148">
        <v>332670</v>
      </c>
      <c r="C189" s="148">
        <v>240</v>
      </c>
      <c r="D189" t="s">
        <v>240</v>
      </c>
      <c r="E189" t="s">
        <v>243</v>
      </c>
      <c r="F189" t="s">
        <v>842</v>
      </c>
      <c r="G189" t="s">
        <v>13</v>
      </c>
      <c r="H189" s="329">
        <v>4502.54</v>
      </c>
      <c r="I189" s="329">
        <v>0</v>
      </c>
      <c r="J189" s="329">
        <v>0</v>
      </c>
      <c r="K189" s="331">
        <v>4502.54</v>
      </c>
      <c r="L189" s="329">
        <v>4176.5550000000003</v>
      </c>
      <c r="M189" s="329">
        <v>0</v>
      </c>
      <c r="N189" s="329">
        <v>0</v>
      </c>
      <c r="O189" s="329">
        <v>99.703000000000003</v>
      </c>
      <c r="P189" s="331">
        <v>226.28199999999967</v>
      </c>
      <c r="Q189" s="148" t="s">
        <v>536</v>
      </c>
      <c r="R189" t="s">
        <v>243</v>
      </c>
      <c r="S189" s="148">
        <v>12</v>
      </c>
    </row>
    <row r="190" spans="1:19" x14ac:dyDescent="0.3">
      <c r="A190" t="s">
        <v>1108</v>
      </c>
      <c r="B190" s="148">
        <v>331360</v>
      </c>
      <c r="C190" s="148">
        <v>169</v>
      </c>
      <c r="D190" t="s">
        <v>103</v>
      </c>
      <c r="E190" t="s">
        <v>117</v>
      </c>
      <c r="F190" t="s">
        <v>643</v>
      </c>
      <c r="G190" t="s">
        <v>9</v>
      </c>
      <c r="H190" s="329">
        <v>3346.9009999999998</v>
      </c>
      <c r="I190" s="329">
        <v>0</v>
      </c>
      <c r="J190" s="329">
        <v>0</v>
      </c>
      <c r="K190" s="331">
        <v>3346.9009999999998</v>
      </c>
      <c r="L190" s="329">
        <v>3229.3429999999998</v>
      </c>
      <c r="M190" s="329">
        <v>0</v>
      </c>
      <c r="N190" s="329">
        <v>0</v>
      </c>
      <c r="O190" s="329">
        <v>78.881</v>
      </c>
      <c r="P190" s="331">
        <v>38.676999999999992</v>
      </c>
      <c r="Q190" s="148" t="s">
        <v>536</v>
      </c>
      <c r="R190" t="s">
        <v>117</v>
      </c>
      <c r="S190" s="148">
        <v>12</v>
      </c>
    </row>
    <row r="191" spans="1:19" x14ac:dyDescent="0.3">
      <c r="A191" t="s">
        <v>1184</v>
      </c>
      <c r="B191" s="148">
        <v>332030</v>
      </c>
      <c r="C191" s="148">
        <v>332</v>
      </c>
      <c r="D191" t="s">
        <v>234</v>
      </c>
      <c r="E191" t="s">
        <v>235</v>
      </c>
      <c r="F191" t="s">
        <v>833</v>
      </c>
      <c r="G191" t="s">
        <v>14</v>
      </c>
      <c r="H191" s="329">
        <v>343.839</v>
      </c>
      <c r="I191" s="329">
        <v>0</v>
      </c>
      <c r="J191" s="329">
        <v>0</v>
      </c>
      <c r="K191" s="331">
        <v>343.839</v>
      </c>
      <c r="L191" s="329">
        <v>399.56700000000001</v>
      </c>
      <c r="M191" s="329">
        <v>0</v>
      </c>
      <c r="N191" s="329">
        <v>0.01</v>
      </c>
      <c r="O191" s="329">
        <v>21.727</v>
      </c>
      <c r="P191" s="331">
        <v>-77.465000000000003</v>
      </c>
      <c r="Q191" s="148" t="s">
        <v>536</v>
      </c>
      <c r="R191" t="s">
        <v>235</v>
      </c>
      <c r="S191" s="148">
        <v>12</v>
      </c>
    </row>
    <row r="192" spans="1:19" x14ac:dyDescent="0.3">
      <c r="A192" t="s">
        <v>1109</v>
      </c>
      <c r="B192" s="148">
        <v>331370</v>
      </c>
      <c r="C192" s="148">
        <v>169</v>
      </c>
      <c r="D192" t="s">
        <v>103</v>
      </c>
      <c r="E192" t="s">
        <v>118</v>
      </c>
      <c r="F192" t="s">
        <v>703</v>
      </c>
      <c r="G192" t="s">
        <v>14</v>
      </c>
      <c r="H192" s="329">
        <v>997.57600000000002</v>
      </c>
      <c r="I192" s="329">
        <v>0</v>
      </c>
      <c r="J192" s="329">
        <v>0</v>
      </c>
      <c r="K192" s="331">
        <v>997.57600000000002</v>
      </c>
      <c r="L192" s="329">
        <v>960.43600000000004</v>
      </c>
      <c r="M192" s="329">
        <v>0</v>
      </c>
      <c r="N192" s="329">
        <v>0</v>
      </c>
      <c r="O192" s="329">
        <v>30.806999999999999</v>
      </c>
      <c r="P192" s="331">
        <v>6.3329999999999878</v>
      </c>
      <c r="Q192" s="148" t="s">
        <v>536</v>
      </c>
      <c r="R192" t="s">
        <v>118</v>
      </c>
      <c r="S192" s="148">
        <v>10</v>
      </c>
    </row>
    <row r="193" spans="1:19" x14ac:dyDescent="0.3">
      <c r="A193" t="s">
        <v>1079</v>
      </c>
      <c r="B193" s="148">
        <v>331150</v>
      </c>
      <c r="C193" s="148">
        <v>2</v>
      </c>
      <c r="D193" t="s">
        <v>80</v>
      </c>
      <c r="E193" t="s">
        <v>92</v>
      </c>
      <c r="F193" t="s">
        <v>587</v>
      </c>
      <c r="G193" t="s">
        <v>13</v>
      </c>
      <c r="H193" s="329">
        <v>-31.827000000000002</v>
      </c>
      <c r="I193" s="329">
        <v>0</v>
      </c>
      <c r="J193" s="329">
        <v>0</v>
      </c>
      <c r="K193" s="331">
        <v>-31.827000000000002</v>
      </c>
      <c r="L193" s="329">
        <v>1632.0619999999999</v>
      </c>
      <c r="M193" s="329">
        <v>0</v>
      </c>
      <c r="N193" s="329">
        <v>0</v>
      </c>
      <c r="O193" s="329">
        <v>31.827000000000002</v>
      </c>
      <c r="P193" s="331">
        <v>-1695.7159999999999</v>
      </c>
      <c r="Q193" s="148" t="s">
        <v>536</v>
      </c>
      <c r="R193" t="s">
        <v>92</v>
      </c>
      <c r="S193" s="148">
        <v>12</v>
      </c>
    </row>
    <row r="194" spans="1:19" x14ac:dyDescent="0.3">
      <c r="A194" t="s">
        <v>1206</v>
      </c>
      <c r="B194" s="148">
        <v>0</v>
      </c>
      <c r="C194" s="148">
        <v>18</v>
      </c>
      <c r="D194" t="s">
        <v>894</v>
      </c>
      <c r="E194" t="s">
        <v>894</v>
      </c>
      <c r="F194" t="s">
        <v>585</v>
      </c>
      <c r="G194" t="s">
        <v>12</v>
      </c>
      <c r="H194" s="329">
        <v>755465</v>
      </c>
      <c r="I194" s="329">
        <v>76305</v>
      </c>
      <c r="J194" s="329">
        <v>0</v>
      </c>
      <c r="K194" s="331">
        <v>831770</v>
      </c>
      <c r="L194" s="329">
        <v>721111</v>
      </c>
      <c r="M194" s="329">
        <v>69941</v>
      </c>
      <c r="N194" s="329">
        <v>0</v>
      </c>
      <c r="O194" s="331">
        <v>2629</v>
      </c>
      <c r="P194" s="329">
        <v>38089</v>
      </c>
      <c r="Q194" s="148" t="s">
        <v>1062</v>
      </c>
      <c r="R194" t="s">
        <v>530</v>
      </c>
      <c r="S194" s="148">
        <v>12</v>
      </c>
    </row>
    <row r="195" spans="1:19" x14ac:dyDescent="0.3">
      <c r="A195" t="s">
        <v>1185</v>
      </c>
      <c r="B195" s="148">
        <v>332040</v>
      </c>
      <c r="C195" s="148">
        <v>681</v>
      </c>
      <c r="D195" t="s">
        <v>236</v>
      </c>
      <c r="E195" t="s">
        <v>237</v>
      </c>
      <c r="F195" t="s">
        <v>835</v>
      </c>
      <c r="G195" t="s">
        <v>6</v>
      </c>
      <c r="H195" s="329">
        <v>301.63299999999998</v>
      </c>
      <c r="I195" s="329">
        <v>0</v>
      </c>
      <c r="J195" s="329">
        <v>0</v>
      </c>
      <c r="K195" s="331">
        <v>301.63299999999998</v>
      </c>
      <c r="L195" s="329">
        <v>256.416</v>
      </c>
      <c r="M195" s="329">
        <v>0</v>
      </c>
      <c r="N195" s="329">
        <v>0</v>
      </c>
      <c r="O195" s="329">
        <v>17.318000000000001</v>
      </c>
      <c r="P195" s="331">
        <v>27.898999999999983</v>
      </c>
      <c r="Q195" s="148" t="s">
        <v>536</v>
      </c>
      <c r="R195" t="s">
        <v>237</v>
      </c>
      <c r="S195" s="148">
        <v>12</v>
      </c>
    </row>
    <row r="196" spans="1:19" x14ac:dyDescent="0.3">
      <c r="A196" t="s">
        <v>1186</v>
      </c>
      <c r="B196" s="148">
        <v>332050</v>
      </c>
      <c r="C196" s="148">
        <v>280</v>
      </c>
      <c r="D196" t="s">
        <v>238</v>
      </c>
      <c r="E196" t="s">
        <v>838</v>
      </c>
      <c r="F196" t="s">
        <v>837</v>
      </c>
      <c r="G196" t="s">
        <v>6</v>
      </c>
      <c r="H196" s="329">
        <v>3313.0279999999998</v>
      </c>
      <c r="I196" s="329">
        <v>0</v>
      </c>
      <c r="J196" s="329">
        <v>0</v>
      </c>
      <c r="K196" s="331">
        <v>3313.0279999999998</v>
      </c>
      <c r="L196" s="329">
        <v>2993.7249999999999</v>
      </c>
      <c r="M196" s="329">
        <v>0</v>
      </c>
      <c r="N196" s="329">
        <v>0</v>
      </c>
      <c r="O196" s="329">
        <v>440.41199999999998</v>
      </c>
      <c r="P196" s="331">
        <v>-121.10900000000009</v>
      </c>
      <c r="Q196" s="148" t="s">
        <v>536</v>
      </c>
      <c r="R196" t="s">
        <v>838</v>
      </c>
      <c r="S196" s="148">
        <v>12</v>
      </c>
    </row>
    <row r="197" spans="1:19" x14ac:dyDescent="0.3">
      <c r="A197" t="s">
        <v>1190</v>
      </c>
      <c r="B197" s="148">
        <v>332680</v>
      </c>
      <c r="C197" s="148">
        <v>240</v>
      </c>
      <c r="D197" t="s">
        <v>240</v>
      </c>
      <c r="E197" t="s">
        <v>244</v>
      </c>
      <c r="F197" t="s">
        <v>844</v>
      </c>
      <c r="G197" t="s">
        <v>13</v>
      </c>
      <c r="H197" s="329">
        <v>2161.13</v>
      </c>
      <c r="I197" s="329">
        <v>0</v>
      </c>
      <c r="J197" s="329">
        <v>0</v>
      </c>
      <c r="K197" s="331">
        <v>2161.13</v>
      </c>
      <c r="L197" s="329">
        <v>1930.146</v>
      </c>
      <c r="M197" s="329">
        <v>0</v>
      </c>
      <c r="N197" s="329">
        <v>0</v>
      </c>
      <c r="O197" s="329">
        <v>71.02</v>
      </c>
      <c r="P197" s="331">
        <v>159.96400000000017</v>
      </c>
      <c r="Q197" s="148" t="s">
        <v>536</v>
      </c>
      <c r="R197" t="s">
        <v>244</v>
      </c>
      <c r="S197" s="148">
        <v>12</v>
      </c>
    </row>
    <row r="198" spans="1:19" x14ac:dyDescent="0.3">
      <c r="A198" t="s">
        <v>1223</v>
      </c>
      <c r="B198" s="148">
        <v>332370</v>
      </c>
      <c r="C198" s="148">
        <v>254</v>
      </c>
      <c r="D198" t="s">
        <v>303</v>
      </c>
      <c r="E198" t="s">
        <v>306</v>
      </c>
      <c r="F198" t="s">
        <v>932</v>
      </c>
      <c r="G198" t="s">
        <v>10</v>
      </c>
      <c r="H198" s="329">
        <v>3743.4140000000002</v>
      </c>
      <c r="I198" s="329">
        <v>0</v>
      </c>
      <c r="J198" s="329">
        <v>0</v>
      </c>
      <c r="K198" s="331">
        <v>3743.4140000000002</v>
      </c>
      <c r="L198" s="329">
        <v>4243.0320000000002</v>
      </c>
      <c r="M198" s="329">
        <v>0</v>
      </c>
      <c r="N198" s="329">
        <v>0</v>
      </c>
      <c r="O198" s="329">
        <v>143.321</v>
      </c>
      <c r="P198" s="331">
        <v>-642.93899999999996</v>
      </c>
      <c r="Q198" s="148" t="s">
        <v>536</v>
      </c>
      <c r="R198" t="s">
        <v>306</v>
      </c>
      <c r="S198" s="148">
        <v>12</v>
      </c>
    </row>
    <row r="199" spans="1:19" x14ac:dyDescent="0.3">
      <c r="A199" t="s">
        <v>1110</v>
      </c>
      <c r="B199" s="148">
        <v>331720</v>
      </c>
      <c r="C199" s="148">
        <v>169</v>
      </c>
      <c r="D199" t="s">
        <v>103</v>
      </c>
      <c r="E199" t="s">
        <v>395</v>
      </c>
      <c r="F199" t="s">
        <v>689</v>
      </c>
      <c r="G199" t="s">
        <v>9</v>
      </c>
      <c r="H199" s="329">
        <v>1496.9369999999999</v>
      </c>
      <c r="I199" s="329">
        <v>0</v>
      </c>
      <c r="J199" s="329">
        <v>0</v>
      </c>
      <c r="K199" s="331">
        <v>1496.9369999999999</v>
      </c>
      <c r="L199" s="329">
        <v>798.05799999999999</v>
      </c>
      <c r="M199" s="330">
        <v>0</v>
      </c>
      <c r="N199" s="329">
        <v>0</v>
      </c>
      <c r="O199" s="329">
        <v>38.723999999999997</v>
      </c>
      <c r="P199" s="331">
        <v>660.15499999999986</v>
      </c>
      <c r="Q199" s="148" t="s">
        <v>536</v>
      </c>
      <c r="R199" t="s">
        <v>395</v>
      </c>
      <c r="S199" s="148">
        <v>12</v>
      </c>
    </row>
    <row r="200" spans="1:19" x14ac:dyDescent="0.3">
      <c r="A200" t="s">
        <v>1111</v>
      </c>
      <c r="B200" s="148">
        <v>331380</v>
      </c>
      <c r="C200" s="148">
        <v>169</v>
      </c>
      <c r="D200" t="s">
        <v>103</v>
      </c>
      <c r="E200" t="s">
        <v>119</v>
      </c>
      <c r="F200" t="s">
        <v>705</v>
      </c>
      <c r="G200" t="s">
        <v>14</v>
      </c>
      <c r="H200" s="329">
        <v>603.05200000000002</v>
      </c>
      <c r="I200" s="329">
        <v>0</v>
      </c>
      <c r="J200" s="329">
        <v>0</v>
      </c>
      <c r="K200" s="331">
        <v>603.05200000000002</v>
      </c>
      <c r="L200" s="329">
        <v>569.63599999999997</v>
      </c>
      <c r="M200" s="329">
        <v>0</v>
      </c>
      <c r="N200" s="329">
        <v>0</v>
      </c>
      <c r="O200" s="329">
        <v>22.384</v>
      </c>
      <c r="P200" s="331">
        <v>11.032000000000053</v>
      </c>
      <c r="Q200" s="148" t="s">
        <v>536</v>
      </c>
      <c r="R200" t="s">
        <v>119</v>
      </c>
      <c r="S200" s="148">
        <v>12</v>
      </c>
    </row>
    <row r="201" spans="1:19" x14ac:dyDescent="0.3">
      <c r="A201" t="s">
        <v>1151</v>
      </c>
      <c r="B201" s="148">
        <v>331740</v>
      </c>
      <c r="C201" s="148">
        <v>683</v>
      </c>
      <c r="D201" t="s">
        <v>2180</v>
      </c>
      <c r="E201" t="s">
        <v>155</v>
      </c>
      <c r="F201" t="s">
        <v>725</v>
      </c>
      <c r="G201" t="s">
        <v>8</v>
      </c>
      <c r="H201" s="329">
        <v>194.47200000000001</v>
      </c>
      <c r="I201" s="329">
        <v>0</v>
      </c>
      <c r="J201" s="329">
        <v>0</v>
      </c>
      <c r="K201" s="331">
        <v>194.47200000000001</v>
      </c>
      <c r="L201" s="329">
        <v>173.989</v>
      </c>
      <c r="M201" s="329">
        <v>0</v>
      </c>
      <c r="N201" s="329">
        <v>0</v>
      </c>
      <c r="O201" s="329">
        <v>2.7370000000000001</v>
      </c>
      <c r="P201" s="331">
        <v>17.746000000000002</v>
      </c>
      <c r="Q201" s="148" t="s">
        <v>536</v>
      </c>
      <c r="R201" t="s">
        <v>155</v>
      </c>
      <c r="S201" s="148">
        <v>12</v>
      </c>
    </row>
    <row r="202" spans="1:19" x14ac:dyDescent="0.3">
      <c r="A202" t="s">
        <v>1112</v>
      </c>
      <c r="B202" s="148">
        <v>331390</v>
      </c>
      <c r="C202" s="148">
        <v>169</v>
      </c>
      <c r="D202" t="s">
        <v>103</v>
      </c>
      <c r="E202" t="s">
        <v>120</v>
      </c>
      <c r="F202" t="s">
        <v>645</v>
      </c>
      <c r="G202" t="s">
        <v>9</v>
      </c>
      <c r="H202" s="329">
        <v>2878.6610000000001</v>
      </c>
      <c r="I202" s="329">
        <v>0</v>
      </c>
      <c r="J202" s="329">
        <v>0</v>
      </c>
      <c r="K202" s="331">
        <v>2878.6610000000001</v>
      </c>
      <c r="L202" s="329">
        <v>1596.5329999999999</v>
      </c>
      <c r="M202" s="329">
        <v>0</v>
      </c>
      <c r="N202" s="329">
        <v>0</v>
      </c>
      <c r="O202" s="329">
        <v>96.116</v>
      </c>
      <c r="P202" s="331">
        <v>1186.0120000000002</v>
      </c>
      <c r="Q202" s="148" t="s">
        <v>536</v>
      </c>
      <c r="R202" t="s">
        <v>120</v>
      </c>
      <c r="S202" s="148">
        <v>12</v>
      </c>
    </row>
    <row r="203" spans="1:19" x14ac:dyDescent="0.3">
      <c r="A203" t="s">
        <v>1113</v>
      </c>
      <c r="B203" s="148">
        <v>331400</v>
      </c>
      <c r="C203" s="148">
        <v>169</v>
      </c>
      <c r="D203" t="s">
        <v>103</v>
      </c>
      <c r="E203" t="s">
        <v>121</v>
      </c>
      <c r="F203" t="s">
        <v>647</v>
      </c>
      <c r="G203" t="s">
        <v>11</v>
      </c>
      <c r="H203" s="329">
        <v>1619.5840000000001</v>
      </c>
      <c r="I203" s="329">
        <v>0</v>
      </c>
      <c r="J203" s="329">
        <v>0</v>
      </c>
      <c r="K203" s="331">
        <v>1619.5840000000001</v>
      </c>
      <c r="L203" s="329">
        <v>1539.1790000000001</v>
      </c>
      <c r="M203" s="329">
        <v>0</v>
      </c>
      <c r="N203" s="329">
        <v>0</v>
      </c>
      <c r="O203" s="329">
        <v>48.152000000000001</v>
      </c>
      <c r="P203" s="331">
        <v>32.252999999999972</v>
      </c>
      <c r="Q203" s="148" t="s">
        <v>536</v>
      </c>
      <c r="R203" t="s">
        <v>121</v>
      </c>
      <c r="S203" s="148">
        <v>12</v>
      </c>
    </row>
    <row r="204" spans="1:19" x14ac:dyDescent="0.3">
      <c r="A204" t="s">
        <v>1262</v>
      </c>
      <c r="B204" s="148">
        <v>332070</v>
      </c>
      <c r="C204" s="148">
        <v>289</v>
      </c>
      <c r="D204" t="s">
        <v>253</v>
      </c>
      <c r="E204" t="s">
        <v>254</v>
      </c>
      <c r="F204" t="s">
        <v>856</v>
      </c>
      <c r="G204" t="s">
        <v>4</v>
      </c>
      <c r="H204" s="329">
        <v>0</v>
      </c>
      <c r="I204" s="329">
        <v>0</v>
      </c>
      <c r="J204" s="329">
        <v>0</v>
      </c>
      <c r="K204" s="331">
        <v>0</v>
      </c>
      <c r="L204" s="329">
        <v>0</v>
      </c>
      <c r="M204" s="329">
        <v>0</v>
      </c>
      <c r="N204" s="329">
        <v>0</v>
      </c>
      <c r="O204" s="329">
        <v>0</v>
      </c>
      <c r="P204" s="329">
        <v>0</v>
      </c>
      <c r="Q204" s="148">
        <v>0</v>
      </c>
      <c r="R204" t="s">
        <v>254</v>
      </c>
      <c r="S204" s="148">
        <v>0</v>
      </c>
    </row>
    <row r="205" spans="1:19" x14ac:dyDescent="0.3">
      <c r="A205" t="s">
        <v>1473</v>
      </c>
      <c r="B205" s="148">
        <v>0</v>
      </c>
      <c r="C205" s="148">
        <v>91</v>
      </c>
      <c r="D205" t="s">
        <v>1786</v>
      </c>
      <c r="E205" t="s">
        <v>1786</v>
      </c>
      <c r="F205" t="s">
        <v>1788</v>
      </c>
      <c r="G205" t="s">
        <v>7</v>
      </c>
      <c r="H205" s="329">
        <v>0</v>
      </c>
      <c r="I205" s="329">
        <v>0</v>
      </c>
      <c r="J205" s="329">
        <v>0</v>
      </c>
      <c r="K205" s="331">
        <v>0</v>
      </c>
      <c r="L205" s="329">
        <v>0</v>
      </c>
      <c r="M205" s="329">
        <v>0</v>
      </c>
      <c r="N205" s="329">
        <v>0</v>
      </c>
      <c r="O205" s="329">
        <v>0</v>
      </c>
      <c r="P205" s="329">
        <v>0</v>
      </c>
      <c r="Q205" s="148">
        <v>0</v>
      </c>
      <c r="R205" t="s">
        <v>1400</v>
      </c>
      <c r="S205" s="148">
        <v>0</v>
      </c>
    </row>
    <row r="206" spans="1:19" x14ac:dyDescent="0.3">
      <c r="A206" t="s">
        <v>1195</v>
      </c>
      <c r="B206" s="148">
        <v>332080</v>
      </c>
      <c r="C206" s="148">
        <v>446</v>
      </c>
      <c r="D206" t="s">
        <v>401</v>
      </c>
      <c r="E206" t="s">
        <v>402</v>
      </c>
      <c r="F206" t="s">
        <v>858</v>
      </c>
      <c r="G206" t="s">
        <v>9</v>
      </c>
      <c r="H206" s="329">
        <v>1704.2729999999999</v>
      </c>
      <c r="I206" s="329">
        <v>0</v>
      </c>
      <c r="J206" s="329">
        <v>0</v>
      </c>
      <c r="K206" s="331">
        <v>1704.2729999999999</v>
      </c>
      <c r="L206" s="329">
        <v>1659.998</v>
      </c>
      <c r="M206" s="329">
        <v>0</v>
      </c>
      <c r="N206" s="329">
        <v>27.596</v>
      </c>
      <c r="O206" s="329">
        <v>35.101999999999997</v>
      </c>
      <c r="P206" s="331">
        <v>-18.423000000000133</v>
      </c>
      <c r="Q206" s="148" t="s">
        <v>536</v>
      </c>
      <c r="R206" t="s">
        <v>402</v>
      </c>
      <c r="S206" s="148">
        <v>12</v>
      </c>
    </row>
    <row r="207" spans="1:19" x14ac:dyDescent="0.3">
      <c r="A207" t="s">
        <v>1114</v>
      </c>
      <c r="B207" s="148">
        <v>331410</v>
      </c>
      <c r="C207" s="148">
        <v>169</v>
      </c>
      <c r="D207" t="s">
        <v>103</v>
      </c>
      <c r="E207" t="s">
        <v>122</v>
      </c>
      <c r="F207" t="s">
        <v>649</v>
      </c>
      <c r="G207" t="s">
        <v>11</v>
      </c>
      <c r="H207" s="329">
        <v>1633.655</v>
      </c>
      <c r="I207" s="329">
        <v>0</v>
      </c>
      <c r="J207" s="329">
        <v>0</v>
      </c>
      <c r="K207" s="331">
        <v>1633.655</v>
      </c>
      <c r="L207" s="329">
        <v>1585.6479999999999</v>
      </c>
      <c r="M207" s="329">
        <v>0</v>
      </c>
      <c r="N207" s="329">
        <v>0</v>
      </c>
      <c r="O207" s="329">
        <v>45.064</v>
      </c>
      <c r="P207" s="331">
        <v>2.9430000000000618</v>
      </c>
      <c r="Q207" s="148" t="s">
        <v>536</v>
      </c>
      <c r="R207" t="s">
        <v>122</v>
      </c>
      <c r="S207" s="148">
        <v>12</v>
      </c>
    </row>
    <row r="208" spans="1:19" x14ac:dyDescent="0.3">
      <c r="A208" t="s">
        <v>1080</v>
      </c>
      <c r="B208" s="148">
        <v>331155</v>
      </c>
      <c r="C208" s="148">
        <v>2</v>
      </c>
      <c r="D208" t="s">
        <v>80</v>
      </c>
      <c r="E208" t="s">
        <v>98</v>
      </c>
      <c r="F208" t="s">
        <v>587</v>
      </c>
      <c r="G208" t="s">
        <v>13</v>
      </c>
      <c r="H208" s="329">
        <v>-39.694000000000003</v>
      </c>
      <c r="I208" s="329">
        <v>0</v>
      </c>
      <c r="J208" s="329">
        <v>0</v>
      </c>
      <c r="K208" s="331">
        <v>-39.694000000000003</v>
      </c>
      <c r="L208" s="329">
        <v>7671.817</v>
      </c>
      <c r="M208" s="329">
        <v>0</v>
      </c>
      <c r="N208" s="329">
        <v>0</v>
      </c>
      <c r="O208" s="329">
        <v>39.694000000000003</v>
      </c>
      <c r="P208" s="331">
        <v>-7751.2050000000008</v>
      </c>
      <c r="Q208" s="148" t="s">
        <v>536</v>
      </c>
      <c r="R208" t="s">
        <v>98</v>
      </c>
      <c r="S208" s="148">
        <v>12</v>
      </c>
    </row>
    <row r="209" spans="1:19" x14ac:dyDescent="0.3">
      <c r="A209" t="s">
        <v>1191</v>
      </c>
      <c r="B209" s="148">
        <v>332700</v>
      </c>
      <c r="C209" s="148">
        <v>240</v>
      </c>
      <c r="D209" t="s">
        <v>240</v>
      </c>
      <c r="E209" t="s">
        <v>400</v>
      </c>
      <c r="F209" t="s">
        <v>591</v>
      </c>
      <c r="G209" t="s">
        <v>13</v>
      </c>
      <c r="H209" s="329">
        <v>0</v>
      </c>
      <c r="I209" s="329">
        <v>0</v>
      </c>
      <c r="J209" s="329">
        <v>0</v>
      </c>
      <c r="K209" s="331">
        <v>0</v>
      </c>
      <c r="L209" s="329">
        <v>449.65899999999999</v>
      </c>
      <c r="M209" s="329">
        <v>0</v>
      </c>
      <c r="N209" s="329">
        <v>0</v>
      </c>
      <c r="O209" s="329">
        <v>0</v>
      </c>
      <c r="P209" s="331">
        <v>-449.65899999999999</v>
      </c>
      <c r="Q209" s="148" t="s">
        <v>536</v>
      </c>
      <c r="R209" t="s">
        <v>400</v>
      </c>
      <c r="S209" s="148">
        <v>12</v>
      </c>
    </row>
    <row r="210" spans="1:19" x14ac:dyDescent="0.3">
      <c r="A210" t="s">
        <v>1115</v>
      </c>
      <c r="B210" s="148">
        <v>332090</v>
      </c>
      <c r="C210" s="148">
        <v>169</v>
      </c>
      <c r="D210" t="s">
        <v>103</v>
      </c>
      <c r="E210" t="s">
        <v>256</v>
      </c>
      <c r="F210" t="s">
        <v>680</v>
      </c>
      <c r="G210" t="s">
        <v>11</v>
      </c>
      <c r="H210" s="329">
        <v>0</v>
      </c>
      <c r="I210" s="329">
        <v>0</v>
      </c>
      <c r="J210" s="329">
        <v>0</v>
      </c>
      <c r="K210" s="331">
        <v>0</v>
      </c>
      <c r="L210" s="329">
        <v>611.47400000000005</v>
      </c>
      <c r="M210" s="329">
        <v>0</v>
      </c>
      <c r="N210" s="329">
        <v>0</v>
      </c>
      <c r="O210" s="329">
        <v>0</v>
      </c>
      <c r="P210" s="331">
        <v>-611.47400000000005</v>
      </c>
      <c r="Q210" s="148" t="s">
        <v>536</v>
      </c>
      <c r="R210" t="s">
        <v>256</v>
      </c>
      <c r="S210" s="148">
        <v>12</v>
      </c>
    </row>
    <row r="211" spans="1:19" x14ac:dyDescent="0.3">
      <c r="A211" t="s">
        <v>1197</v>
      </c>
      <c r="B211" s="148">
        <v>332100</v>
      </c>
      <c r="C211" s="148">
        <v>660</v>
      </c>
      <c r="D211" t="s">
        <v>258</v>
      </c>
      <c r="E211" t="s">
        <v>259</v>
      </c>
      <c r="F211" t="s">
        <v>876</v>
      </c>
      <c r="G211" t="s">
        <v>6</v>
      </c>
      <c r="H211" s="329">
        <v>413.85899999999998</v>
      </c>
      <c r="I211" s="329">
        <v>0</v>
      </c>
      <c r="J211" s="329">
        <v>0</v>
      </c>
      <c r="K211" s="331">
        <v>413.85899999999998</v>
      </c>
      <c r="L211" s="329">
        <v>363.58100000000002</v>
      </c>
      <c r="M211" s="329">
        <v>0</v>
      </c>
      <c r="N211" s="329">
        <v>2.4740000000000002</v>
      </c>
      <c r="O211" s="329">
        <v>81.049000000000007</v>
      </c>
      <c r="P211" s="331">
        <v>-33.245000000000047</v>
      </c>
      <c r="Q211" s="148" t="s">
        <v>536</v>
      </c>
      <c r="R211" t="s">
        <v>259</v>
      </c>
      <c r="S211" s="148">
        <v>12</v>
      </c>
    </row>
    <row r="212" spans="1:19" x14ac:dyDescent="0.3">
      <c r="A212" t="s">
        <v>1218</v>
      </c>
      <c r="B212" s="148">
        <v>332110</v>
      </c>
      <c r="C212" s="148">
        <v>661</v>
      </c>
      <c r="D212" t="s">
        <v>297</v>
      </c>
      <c r="E212" t="s">
        <v>298</v>
      </c>
      <c r="F212" t="s">
        <v>922</v>
      </c>
      <c r="G212" t="s">
        <v>6</v>
      </c>
      <c r="H212" s="329">
        <v>690.77800000000002</v>
      </c>
      <c r="I212" s="329">
        <v>0</v>
      </c>
      <c r="J212" s="329">
        <v>0</v>
      </c>
      <c r="K212" s="331">
        <v>690.77800000000002</v>
      </c>
      <c r="L212" s="329">
        <v>612.01599999999996</v>
      </c>
      <c r="M212" s="330">
        <v>0</v>
      </c>
      <c r="N212" s="329">
        <v>0</v>
      </c>
      <c r="O212" s="329">
        <v>19.823</v>
      </c>
      <c r="P212" s="331">
        <v>58.939000000000057</v>
      </c>
      <c r="Q212" s="148" t="s">
        <v>536</v>
      </c>
      <c r="R212" t="s">
        <v>298</v>
      </c>
      <c r="S212" s="148">
        <v>12</v>
      </c>
    </row>
    <row r="213" spans="1:19" x14ac:dyDescent="0.3">
      <c r="A213" t="s">
        <v>1235</v>
      </c>
      <c r="B213" s="148">
        <v>332510</v>
      </c>
      <c r="C213" s="148">
        <v>395</v>
      </c>
      <c r="D213" t="s">
        <v>330</v>
      </c>
      <c r="E213" t="s">
        <v>331</v>
      </c>
      <c r="F213" t="s">
        <v>960</v>
      </c>
      <c r="G213" t="s">
        <v>9</v>
      </c>
      <c r="H213" s="329">
        <v>1107.866</v>
      </c>
      <c r="I213" s="329">
        <v>0</v>
      </c>
      <c r="J213" s="329">
        <v>0</v>
      </c>
      <c r="K213" s="331">
        <v>1107.866</v>
      </c>
      <c r="L213" s="329">
        <v>1040.193</v>
      </c>
      <c r="M213" s="329">
        <v>0</v>
      </c>
      <c r="N213" s="329">
        <v>33.165999999999997</v>
      </c>
      <c r="O213" s="329">
        <v>130.422</v>
      </c>
      <c r="P213" s="331">
        <v>-95.914999999999992</v>
      </c>
      <c r="Q213" s="148" t="s">
        <v>536</v>
      </c>
      <c r="R213" t="s">
        <v>331</v>
      </c>
      <c r="S213" s="148">
        <v>12</v>
      </c>
    </row>
    <row r="214" spans="1:19" x14ac:dyDescent="0.3">
      <c r="A214" t="s">
        <v>1116</v>
      </c>
      <c r="B214" s="148">
        <v>332120</v>
      </c>
      <c r="C214" s="148">
        <v>169</v>
      </c>
      <c r="D214" t="s">
        <v>103</v>
      </c>
      <c r="E214" t="s">
        <v>123</v>
      </c>
      <c r="F214" t="s">
        <v>651</v>
      </c>
      <c r="G214" t="s">
        <v>9</v>
      </c>
      <c r="H214" s="329">
        <v>1964.7909999999999</v>
      </c>
      <c r="I214" s="329">
        <v>0</v>
      </c>
      <c r="J214" s="329">
        <v>0</v>
      </c>
      <c r="K214" s="331">
        <v>1964.7909999999999</v>
      </c>
      <c r="L214" s="329">
        <v>1878.2760000000001</v>
      </c>
      <c r="M214" s="329">
        <v>0</v>
      </c>
      <c r="N214" s="329">
        <v>0</v>
      </c>
      <c r="O214" s="329">
        <v>45.570999999999998</v>
      </c>
      <c r="P214" s="331">
        <v>40.943999999999875</v>
      </c>
      <c r="Q214" s="148" t="s">
        <v>536</v>
      </c>
      <c r="R214" t="s">
        <v>123</v>
      </c>
      <c r="S214" s="148">
        <v>12</v>
      </c>
    </row>
    <row r="215" spans="1:19" x14ac:dyDescent="0.3">
      <c r="A215" t="s">
        <v>1198</v>
      </c>
      <c r="B215" s="148">
        <v>332130</v>
      </c>
      <c r="C215" s="148">
        <v>17</v>
      </c>
      <c r="D215" t="s">
        <v>260</v>
      </c>
      <c r="E215" t="s">
        <v>261</v>
      </c>
      <c r="F215" t="s">
        <v>878</v>
      </c>
      <c r="G215" t="s">
        <v>11</v>
      </c>
      <c r="H215" s="329">
        <v>15502.162</v>
      </c>
      <c r="I215" s="329">
        <v>0</v>
      </c>
      <c r="J215" s="329">
        <v>0</v>
      </c>
      <c r="K215" s="331">
        <v>15502.162</v>
      </c>
      <c r="L215" s="329">
        <v>18850.48</v>
      </c>
      <c r="M215" s="329">
        <v>0</v>
      </c>
      <c r="N215" s="329">
        <v>0</v>
      </c>
      <c r="O215" s="329">
        <v>342.53100000000001</v>
      </c>
      <c r="P215" s="331">
        <v>-3690.8489999999993</v>
      </c>
      <c r="Q215" s="148" t="s">
        <v>536</v>
      </c>
      <c r="R215" t="s">
        <v>261</v>
      </c>
      <c r="S215" s="148">
        <v>12</v>
      </c>
    </row>
    <row r="216" spans="1:19" x14ac:dyDescent="0.3">
      <c r="M216"/>
    </row>
    <row r="217" spans="1:19" x14ac:dyDescent="0.3">
      <c r="M217"/>
    </row>
    <row r="218" spans="1:19" x14ac:dyDescent="0.3">
      <c r="M218"/>
    </row>
  </sheetData>
  <sortState xmlns:xlrd2="http://schemas.microsoft.com/office/spreadsheetml/2017/richdata2" ref="A6:T215">
    <sortCondition ref="G6:G215"/>
    <sortCondition ref="F6:F215"/>
    <sortCondition ref="D6:D215"/>
    <sortCondition ref="A6:A215"/>
  </sortState>
  <conditionalFormatting sqref="A3:A4">
    <cfRule type="duplicateValues" dxfId="80" priority="1"/>
  </conditionalFormatting>
  <conditionalFormatting sqref="A6:A1048576 A1">
    <cfRule type="duplicateValues" dxfId="79" priority="2"/>
  </conditionalFormatting>
  <pageMargins left="0.7" right="0.7" top="0.75" bottom="0.75" header="0.3" footer="0.3"/>
  <pageSetup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8"/>
  <sheetViews>
    <sheetView workbookViewId="0">
      <pane xSplit="3" ySplit="5" topLeftCell="D6" activePane="bottomRight" state="frozen"/>
      <selection activeCell="A3" sqref="A3"/>
      <selection pane="topRight" activeCell="A3" sqref="A3"/>
      <selection pane="bottomLeft" activeCell="A3" sqref="A3"/>
      <selection pane="bottomRight" activeCell="A2" sqref="A2"/>
    </sheetView>
  </sheetViews>
  <sheetFormatPr defaultRowHeight="14.4" x14ac:dyDescent="0.3"/>
  <cols>
    <col min="1" max="1" width="14.6640625" customWidth="1"/>
    <col min="2" max="2" width="8.88671875" style="148" customWidth="1"/>
    <col min="3" max="3" width="25.5546875" customWidth="1"/>
    <col min="4" max="4" width="18.6640625" bestFit="1" customWidth="1"/>
    <col min="5" max="5" width="32.33203125" bestFit="1" customWidth="1"/>
    <col min="6" max="6" width="12.88671875" bestFit="1" customWidth="1"/>
    <col min="7" max="7" width="12.5546875" bestFit="1" customWidth="1"/>
    <col min="8" max="8" width="15.5546875" customWidth="1"/>
    <col min="9" max="9" width="15.109375" bestFit="1" customWidth="1"/>
    <col min="10" max="10" width="10.5546875" bestFit="1" customWidth="1"/>
    <col min="11" max="11" width="15.5546875" bestFit="1" customWidth="1"/>
    <col min="12" max="12" width="9.5546875" customWidth="1"/>
    <col min="13" max="13" width="9.109375" style="23" bestFit="1" customWidth="1"/>
    <col min="17" max="17" width="11" customWidth="1"/>
    <col min="18" max="18" width="9.109375" style="148"/>
  </cols>
  <sheetData>
    <row r="1" spans="1:18" ht="15.6" x14ac:dyDescent="0.3">
      <c r="A1" s="327" t="s">
        <v>2188</v>
      </c>
      <c r="B1" s="328"/>
      <c r="C1" s="328"/>
      <c r="D1" s="328"/>
    </row>
    <row r="2" spans="1:18" x14ac:dyDescent="0.3">
      <c r="A2" s="3" t="s">
        <v>2494</v>
      </c>
      <c r="D2" s="71"/>
      <c r="E2" s="71"/>
      <c r="F2" s="71"/>
      <c r="G2" s="71"/>
      <c r="H2" s="71"/>
      <c r="I2" s="71"/>
      <c r="J2" s="71"/>
      <c r="K2" s="71"/>
    </row>
    <row r="3" spans="1:18" x14ac:dyDescent="0.3">
      <c r="A3" s="334" t="s">
        <v>2206</v>
      </c>
      <c r="D3" s="71"/>
      <c r="E3" s="71"/>
      <c r="F3" s="71"/>
      <c r="G3" s="71"/>
      <c r="H3" s="71"/>
      <c r="I3" s="71"/>
      <c r="J3" s="71"/>
      <c r="K3" s="71"/>
    </row>
    <row r="4" spans="1:18" x14ac:dyDescent="0.3">
      <c r="A4" s="334"/>
      <c r="D4" s="71"/>
      <c r="E4" s="71"/>
      <c r="F4" s="71"/>
      <c r="G4" s="71"/>
      <c r="H4" s="71"/>
      <c r="I4" s="71"/>
      <c r="J4" s="71"/>
      <c r="K4" s="71"/>
    </row>
    <row r="5" spans="1:18" ht="57.6" x14ac:dyDescent="0.3">
      <c r="A5" s="146" t="s">
        <v>1444</v>
      </c>
      <c r="B5" s="233" t="s">
        <v>1395</v>
      </c>
      <c r="C5" s="145" t="s">
        <v>53</v>
      </c>
      <c r="D5" s="145" t="s">
        <v>54</v>
      </c>
      <c r="E5" s="145" t="s">
        <v>554</v>
      </c>
      <c r="F5" s="145" t="s">
        <v>555</v>
      </c>
      <c r="G5" s="145" t="s">
        <v>32</v>
      </c>
      <c r="H5" s="145" t="s">
        <v>411</v>
      </c>
      <c r="I5" s="145" t="s">
        <v>34</v>
      </c>
      <c r="J5" s="145" t="s">
        <v>556</v>
      </c>
      <c r="K5" s="145" t="s">
        <v>58</v>
      </c>
      <c r="L5" s="145" t="s">
        <v>557</v>
      </c>
      <c r="M5" s="145" t="s">
        <v>558</v>
      </c>
      <c r="N5" s="144" t="s">
        <v>2357</v>
      </c>
      <c r="O5" s="144" t="s">
        <v>559</v>
      </c>
      <c r="P5" s="144" t="s">
        <v>560</v>
      </c>
      <c r="Q5" s="144" t="s">
        <v>561</v>
      </c>
      <c r="R5" s="146" t="s">
        <v>60</v>
      </c>
    </row>
    <row r="6" spans="1:18" x14ac:dyDescent="0.3">
      <c r="A6" t="s">
        <v>1284</v>
      </c>
      <c r="B6" s="148">
        <v>0</v>
      </c>
      <c r="C6" t="s">
        <v>1285</v>
      </c>
      <c r="D6" t="s">
        <v>1286</v>
      </c>
      <c r="E6" t="s">
        <v>585</v>
      </c>
      <c r="F6" t="s">
        <v>12</v>
      </c>
      <c r="G6" s="15">
        <v>0</v>
      </c>
      <c r="H6" s="15">
        <v>0</v>
      </c>
      <c r="I6" s="15">
        <v>0</v>
      </c>
      <c r="J6" s="15">
        <v>0</v>
      </c>
      <c r="K6" s="15">
        <v>0</v>
      </c>
      <c r="L6" s="15">
        <v>0</v>
      </c>
      <c r="M6" s="15">
        <v>0</v>
      </c>
      <c r="N6" s="15">
        <v>0</v>
      </c>
      <c r="O6">
        <v>0</v>
      </c>
      <c r="P6">
        <v>0</v>
      </c>
      <c r="Q6">
        <v>0</v>
      </c>
    </row>
    <row r="7" spans="1:18" x14ac:dyDescent="0.3">
      <c r="A7" t="s">
        <v>570</v>
      </c>
      <c r="B7" s="148">
        <v>1</v>
      </c>
      <c r="C7" t="s">
        <v>1272</v>
      </c>
      <c r="D7" t="s">
        <v>571</v>
      </c>
      <c r="E7" t="s">
        <v>572</v>
      </c>
      <c r="F7" t="s">
        <v>13</v>
      </c>
      <c r="G7" s="15">
        <v>0</v>
      </c>
      <c r="H7" s="15">
        <v>0</v>
      </c>
      <c r="I7" s="15">
        <v>67932</v>
      </c>
      <c r="J7" s="15">
        <v>0</v>
      </c>
      <c r="K7" s="15">
        <v>0</v>
      </c>
      <c r="L7" s="15">
        <v>0</v>
      </c>
      <c r="M7" s="15">
        <v>0</v>
      </c>
      <c r="N7" s="15">
        <v>67932</v>
      </c>
      <c r="O7" t="s">
        <v>573</v>
      </c>
      <c r="P7">
        <v>12</v>
      </c>
      <c r="Q7" t="s">
        <v>574</v>
      </c>
    </row>
    <row r="8" spans="1:18" x14ac:dyDescent="0.3">
      <c r="A8" t="s">
        <v>724</v>
      </c>
      <c r="B8" s="148">
        <v>683</v>
      </c>
      <c r="C8" t="s">
        <v>2180</v>
      </c>
      <c r="D8" t="s">
        <v>155</v>
      </c>
      <c r="E8" t="s">
        <v>725</v>
      </c>
      <c r="F8" t="s">
        <v>8</v>
      </c>
      <c r="G8" s="15">
        <v>0</v>
      </c>
      <c r="H8" s="15">
        <v>197.209</v>
      </c>
      <c r="I8" s="15">
        <v>0</v>
      </c>
      <c r="J8" s="15">
        <v>0</v>
      </c>
      <c r="K8" s="15">
        <v>0</v>
      </c>
      <c r="L8" s="15">
        <v>0</v>
      </c>
      <c r="M8" s="15">
        <v>0</v>
      </c>
      <c r="N8" s="15">
        <v>197.209</v>
      </c>
      <c r="O8" t="s">
        <v>536</v>
      </c>
      <c r="P8">
        <v>12</v>
      </c>
      <c r="Q8" t="s">
        <v>155</v>
      </c>
    </row>
    <row r="9" spans="1:18" x14ac:dyDescent="0.3">
      <c r="A9" t="s">
        <v>726</v>
      </c>
      <c r="B9" s="148">
        <v>121</v>
      </c>
      <c r="C9" t="s">
        <v>2033</v>
      </c>
      <c r="D9" t="s">
        <v>156</v>
      </c>
      <c r="E9" t="s">
        <v>585</v>
      </c>
      <c r="F9" t="s">
        <v>12</v>
      </c>
      <c r="G9" s="15">
        <v>14732.000000000004</v>
      </c>
      <c r="H9" s="15">
        <v>4.9000000000000004</v>
      </c>
      <c r="I9" s="15">
        <v>0</v>
      </c>
      <c r="J9" s="15">
        <v>0</v>
      </c>
      <c r="K9" s="15">
        <v>0</v>
      </c>
      <c r="L9" s="15">
        <v>0</v>
      </c>
      <c r="M9" s="15">
        <v>0</v>
      </c>
      <c r="N9" s="15">
        <v>14736.900000000005</v>
      </c>
      <c r="O9" t="s">
        <v>573</v>
      </c>
      <c r="P9">
        <v>36</v>
      </c>
      <c r="Q9">
        <v>0</v>
      </c>
    </row>
    <row r="10" spans="1:18" x14ac:dyDescent="0.3">
      <c r="A10" t="s">
        <v>727</v>
      </c>
      <c r="B10" s="148">
        <v>121</v>
      </c>
      <c r="C10" t="s">
        <v>2033</v>
      </c>
      <c r="D10" t="s">
        <v>728</v>
      </c>
      <c r="E10" t="s">
        <v>585</v>
      </c>
      <c r="F10" t="s">
        <v>12</v>
      </c>
      <c r="G10" s="15">
        <v>0</v>
      </c>
      <c r="H10" s="15">
        <v>0</v>
      </c>
      <c r="I10" s="15">
        <v>190970.99999999997</v>
      </c>
      <c r="J10" s="15">
        <v>0</v>
      </c>
      <c r="K10" s="15">
        <v>0</v>
      </c>
      <c r="L10" s="15">
        <v>0</v>
      </c>
      <c r="M10" s="15">
        <v>0</v>
      </c>
      <c r="N10" s="15">
        <v>190970.99999999997</v>
      </c>
      <c r="O10" t="s">
        <v>573</v>
      </c>
      <c r="P10">
        <v>12</v>
      </c>
      <c r="Q10">
        <v>0</v>
      </c>
    </row>
    <row r="11" spans="1:18" x14ac:dyDescent="0.3">
      <c r="A11" t="s">
        <v>729</v>
      </c>
      <c r="B11" s="148">
        <v>121</v>
      </c>
      <c r="C11" t="s">
        <v>2033</v>
      </c>
      <c r="D11" t="s">
        <v>158</v>
      </c>
      <c r="E11" t="s">
        <v>585</v>
      </c>
      <c r="F11" t="s">
        <v>12</v>
      </c>
      <c r="G11" s="15">
        <v>626189</v>
      </c>
      <c r="H11" s="15">
        <v>0</v>
      </c>
      <c r="I11" s="15">
        <v>0</v>
      </c>
      <c r="J11" s="15">
        <v>0</v>
      </c>
      <c r="K11" s="15">
        <v>0</v>
      </c>
      <c r="L11" s="15">
        <v>0</v>
      </c>
      <c r="M11" s="15">
        <v>0</v>
      </c>
      <c r="N11" s="15">
        <v>626189.00000000012</v>
      </c>
      <c r="O11" t="s">
        <v>573</v>
      </c>
      <c r="P11">
        <v>60</v>
      </c>
      <c r="Q11">
        <v>0</v>
      </c>
    </row>
    <row r="12" spans="1:18" x14ac:dyDescent="0.3">
      <c r="A12" t="s">
        <v>1401</v>
      </c>
      <c r="B12" s="148" t="e">
        <v>#N/A</v>
      </c>
      <c r="C12" t="s">
        <v>1827</v>
      </c>
      <c r="D12" t="s">
        <v>1828</v>
      </c>
      <c r="E12" t="s">
        <v>585</v>
      </c>
      <c r="F12" t="s">
        <v>12</v>
      </c>
      <c r="G12" s="15">
        <v>0</v>
      </c>
      <c r="H12" s="15">
        <v>0</v>
      </c>
      <c r="I12" s="15">
        <v>0</v>
      </c>
      <c r="J12" s="15">
        <v>0</v>
      </c>
      <c r="K12" s="15">
        <v>0</v>
      </c>
      <c r="L12" s="15">
        <v>0</v>
      </c>
      <c r="M12" s="15">
        <v>0</v>
      </c>
      <c r="N12" s="15">
        <v>0</v>
      </c>
      <c r="O12">
        <v>0</v>
      </c>
      <c r="P12">
        <v>0</v>
      </c>
      <c r="Q12">
        <v>0</v>
      </c>
    </row>
    <row r="13" spans="1:18" x14ac:dyDescent="0.3">
      <c r="A13" t="s">
        <v>730</v>
      </c>
      <c r="B13" s="148">
        <v>5</v>
      </c>
      <c r="C13" t="s">
        <v>159</v>
      </c>
      <c r="D13" t="s">
        <v>160</v>
      </c>
      <c r="E13" t="s">
        <v>731</v>
      </c>
      <c r="F13" t="s">
        <v>9</v>
      </c>
      <c r="G13" s="15">
        <v>0</v>
      </c>
      <c r="H13" s="15">
        <v>2466.8100000000004</v>
      </c>
      <c r="I13" s="15">
        <v>0</v>
      </c>
      <c r="J13" s="15">
        <v>0</v>
      </c>
      <c r="K13" s="15">
        <v>0</v>
      </c>
      <c r="L13" s="15">
        <v>0</v>
      </c>
      <c r="M13" s="15">
        <v>0</v>
      </c>
      <c r="N13" s="15">
        <v>2466.8100000000004</v>
      </c>
      <c r="O13" t="s">
        <v>536</v>
      </c>
      <c r="P13">
        <v>12</v>
      </c>
      <c r="Q13" t="s">
        <v>160</v>
      </c>
    </row>
    <row r="14" spans="1:18" x14ac:dyDescent="0.3">
      <c r="A14" t="s">
        <v>732</v>
      </c>
      <c r="B14" s="148">
        <v>747</v>
      </c>
      <c r="C14" t="s">
        <v>161</v>
      </c>
      <c r="D14" t="s">
        <v>162</v>
      </c>
      <c r="E14" t="s">
        <v>733</v>
      </c>
      <c r="F14" t="s">
        <v>14</v>
      </c>
      <c r="G14" s="15">
        <v>0</v>
      </c>
      <c r="H14" s="15">
        <v>556.8130000000001</v>
      </c>
      <c r="I14" s="15">
        <v>0</v>
      </c>
      <c r="J14" s="15">
        <v>0</v>
      </c>
      <c r="K14" s="15">
        <v>0</v>
      </c>
      <c r="L14" s="15">
        <v>0</v>
      </c>
      <c r="M14" s="15">
        <v>0</v>
      </c>
      <c r="N14" s="15">
        <v>556.8130000000001</v>
      </c>
      <c r="O14" t="s">
        <v>536</v>
      </c>
      <c r="P14">
        <v>11</v>
      </c>
      <c r="Q14" t="s">
        <v>162</v>
      </c>
    </row>
    <row r="15" spans="1:18" x14ac:dyDescent="0.3">
      <c r="A15" t="s">
        <v>734</v>
      </c>
      <c r="B15" s="148">
        <v>291</v>
      </c>
      <c r="C15" t="s">
        <v>163</v>
      </c>
      <c r="D15" t="s">
        <v>164</v>
      </c>
      <c r="E15" t="s">
        <v>735</v>
      </c>
      <c r="F15" t="s">
        <v>4</v>
      </c>
      <c r="G15" s="15">
        <v>0</v>
      </c>
      <c r="H15" s="15">
        <v>83.650999999999996</v>
      </c>
      <c r="I15" s="15">
        <v>261.93799999999999</v>
      </c>
      <c r="J15" s="15">
        <v>0</v>
      </c>
      <c r="K15" s="15">
        <v>0</v>
      </c>
      <c r="L15" s="15">
        <v>0</v>
      </c>
      <c r="M15" s="15">
        <v>0</v>
      </c>
      <c r="N15" s="15">
        <v>345.589</v>
      </c>
      <c r="O15" t="s">
        <v>536</v>
      </c>
      <c r="P15">
        <v>20</v>
      </c>
      <c r="Q15" t="s">
        <v>164</v>
      </c>
    </row>
    <row r="16" spans="1:18" x14ac:dyDescent="0.3">
      <c r="A16" t="s">
        <v>736</v>
      </c>
      <c r="B16" s="148">
        <v>337</v>
      </c>
      <c r="C16" t="s">
        <v>165</v>
      </c>
      <c r="D16" t="s">
        <v>166</v>
      </c>
      <c r="E16" t="s">
        <v>737</v>
      </c>
      <c r="F16" t="s">
        <v>9</v>
      </c>
      <c r="G16" s="15">
        <v>0</v>
      </c>
      <c r="H16" s="15">
        <v>287.72899999999998</v>
      </c>
      <c r="I16" s="15">
        <v>0</v>
      </c>
      <c r="J16" s="15">
        <v>0</v>
      </c>
      <c r="K16" s="15">
        <v>0</v>
      </c>
      <c r="L16" s="15">
        <v>0</v>
      </c>
      <c r="M16" s="15">
        <v>0</v>
      </c>
      <c r="N16" s="15">
        <v>287.72899999999998</v>
      </c>
      <c r="O16" t="s">
        <v>536</v>
      </c>
      <c r="P16">
        <v>4</v>
      </c>
      <c r="Q16" t="s">
        <v>166</v>
      </c>
    </row>
    <row r="17" spans="1:17" x14ac:dyDescent="0.3">
      <c r="A17" t="s">
        <v>738</v>
      </c>
      <c r="B17" s="148">
        <v>520</v>
      </c>
      <c r="C17" t="s">
        <v>739</v>
      </c>
      <c r="D17" t="s">
        <v>167</v>
      </c>
      <c r="E17" t="s">
        <v>585</v>
      </c>
      <c r="F17" t="s">
        <v>12</v>
      </c>
      <c r="G17" s="15">
        <v>186691</v>
      </c>
      <c r="H17" s="15">
        <v>0</v>
      </c>
      <c r="I17" s="15">
        <v>0</v>
      </c>
      <c r="J17" s="15">
        <v>0</v>
      </c>
      <c r="K17" s="15">
        <v>0</v>
      </c>
      <c r="L17" s="15">
        <v>0</v>
      </c>
      <c r="M17" s="15">
        <v>0</v>
      </c>
      <c r="N17" s="15">
        <v>186691</v>
      </c>
      <c r="O17" t="s">
        <v>573</v>
      </c>
      <c r="P17">
        <v>48</v>
      </c>
      <c r="Q17">
        <v>0</v>
      </c>
    </row>
    <row r="18" spans="1:17" x14ac:dyDescent="0.3">
      <c r="A18" t="s">
        <v>575</v>
      </c>
      <c r="B18" s="148">
        <v>1</v>
      </c>
      <c r="C18" t="s">
        <v>1272</v>
      </c>
      <c r="D18" t="s">
        <v>74</v>
      </c>
      <c r="E18" t="s">
        <v>572</v>
      </c>
      <c r="F18" t="s">
        <v>13</v>
      </c>
      <c r="G18" s="15">
        <v>-124</v>
      </c>
      <c r="H18" s="15">
        <v>1173.9999999999998</v>
      </c>
      <c r="I18" s="15">
        <v>0</v>
      </c>
      <c r="J18" s="15">
        <v>0</v>
      </c>
      <c r="K18" s="15">
        <v>0</v>
      </c>
      <c r="L18" s="15">
        <v>0</v>
      </c>
      <c r="M18" s="15">
        <v>0</v>
      </c>
      <c r="N18" s="15">
        <v>1050</v>
      </c>
      <c r="O18" t="s">
        <v>573</v>
      </c>
      <c r="P18">
        <v>24</v>
      </c>
      <c r="Q18" t="s">
        <v>574</v>
      </c>
    </row>
    <row r="19" spans="1:17" x14ac:dyDescent="0.3">
      <c r="A19" t="s">
        <v>740</v>
      </c>
      <c r="B19" s="148">
        <v>214</v>
      </c>
      <c r="C19" t="s">
        <v>1402</v>
      </c>
      <c r="D19" t="s">
        <v>170</v>
      </c>
      <c r="E19" t="s">
        <v>742</v>
      </c>
      <c r="F19" t="s">
        <v>10</v>
      </c>
      <c r="G19" s="15">
        <v>47567.000000000007</v>
      </c>
      <c r="H19" s="15">
        <v>0</v>
      </c>
      <c r="I19" s="15">
        <v>0</v>
      </c>
      <c r="J19" s="15">
        <v>0</v>
      </c>
      <c r="K19" s="15">
        <v>0</v>
      </c>
      <c r="L19" s="15">
        <v>0</v>
      </c>
      <c r="M19" s="15">
        <v>0</v>
      </c>
      <c r="N19" s="15">
        <v>47567.000000000007</v>
      </c>
      <c r="O19" t="s">
        <v>573</v>
      </c>
      <c r="P19">
        <v>36</v>
      </c>
      <c r="Q19" t="s">
        <v>741</v>
      </c>
    </row>
    <row r="20" spans="1:17" x14ac:dyDescent="0.3">
      <c r="A20" t="s">
        <v>743</v>
      </c>
      <c r="B20" s="148">
        <v>420</v>
      </c>
      <c r="C20" t="s">
        <v>171</v>
      </c>
      <c r="D20" t="s">
        <v>172</v>
      </c>
      <c r="E20" t="s">
        <v>744</v>
      </c>
      <c r="F20" t="s">
        <v>14</v>
      </c>
      <c r="G20" s="15">
        <v>0</v>
      </c>
      <c r="H20" s="15">
        <v>223.44599999999997</v>
      </c>
      <c r="I20" s="15">
        <v>0</v>
      </c>
      <c r="J20" s="15">
        <v>0</v>
      </c>
      <c r="K20" s="15">
        <v>0</v>
      </c>
      <c r="L20" s="15">
        <v>0</v>
      </c>
      <c r="M20" s="15">
        <v>0</v>
      </c>
      <c r="N20" s="15">
        <v>223.44599999999997</v>
      </c>
      <c r="O20" t="s">
        <v>536</v>
      </c>
      <c r="P20">
        <v>8</v>
      </c>
      <c r="Q20" t="s">
        <v>172</v>
      </c>
    </row>
    <row r="21" spans="1:17" x14ac:dyDescent="0.3">
      <c r="A21" t="s">
        <v>745</v>
      </c>
      <c r="B21" s="148">
        <v>767</v>
      </c>
      <c r="C21" t="s">
        <v>746</v>
      </c>
      <c r="D21" t="s">
        <v>174</v>
      </c>
      <c r="E21" t="s">
        <v>747</v>
      </c>
      <c r="F21" t="s">
        <v>14</v>
      </c>
      <c r="G21" s="15">
        <v>0</v>
      </c>
      <c r="H21" s="15">
        <v>108.804</v>
      </c>
      <c r="I21" s="15">
        <v>0</v>
      </c>
      <c r="J21" s="15">
        <v>0</v>
      </c>
      <c r="K21" s="15">
        <v>0</v>
      </c>
      <c r="L21" s="15">
        <v>0</v>
      </c>
      <c r="M21" s="15">
        <v>0</v>
      </c>
      <c r="N21" s="15">
        <v>108.804</v>
      </c>
      <c r="O21" t="s">
        <v>536</v>
      </c>
      <c r="P21">
        <v>12</v>
      </c>
      <c r="Q21" t="s">
        <v>174</v>
      </c>
    </row>
    <row r="22" spans="1:17" x14ac:dyDescent="0.3">
      <c r="A22" t="s">
        <v>748</v>
      </c>
      <c r="B22" s="148">
        <v>432</v>
      </c>
      <c r="C22" t="s">
        <v>175</v>
      </c>
      <c r="D22" t="s">
        <v>176</v>
      </c>
      <c r="E22" t="s">
        <v>749</v>
      </c>
      <c r="F22" t="s">
        <v>11</v>
      </c>
      <c r="G22" s="15">
        <v>0</v>
      </c>
      <c r="H22" s="15">
        <v>1439.6219999999998</v>
      </c>
      <c r="I22" s="15">
        <v>0</v>
      </c>
      <c r="J22" s="15">
        <v>0</v>
      </c>
      <c r="K22" s="15">
        <v>129.595</v>
      </c>
      <c r="L22" s="15">
        <v>0</v>
      </c>
      <c r="M22" s="15">
        <v>0</v>
      </c>
      <c r="N22" s="15">
        <v>1569.2170000000001</v>
      </c>
      <c r="O22" t="s">
        <v>536</v>
      </c>
      <c r="P22">
        <v>19</v>
      </c>
      <c r="Q22" t="s">
        <v>176</v>
      </c>
    </row>
    <row r="23" spans="1:17" x14ac:dyDescent="0.3">
      <c r="A23" t="s">
        <v>750</v>
      </c>
      <c r="B23" s="148">
        <v>682</v>
      </c>
      <c r="C23" t="s">
        <v>177</v>
      </c>
      <c r="D23" t="s">
        <v>178</v>
      </c>
      <c r="E23" t="s">
        <v>751</v>
      </c>
      <c r="F23" t="s">
        <v>14</v>
      </c>
      <c r="G23" s="15">
        <v>0</v>
      </c>
      <c r="H23" s="15">
        <v>208.33</v>
      </c>
      <c r="I23" s="15">
        <v>0</v>
      </c>
      <c r="J23" s="15">
        <v>0</v>
      </c>
      <c r="K23" s="15">
        <v>0</v>
      </c>
      <c r="L23" s="15">
        <v>0</v>
      </c>
      <c r="M23" s="15">
        <v>0</v>
      </c>
      <c r="N23" s="15">
        <v>208.33</v>
      </c>
      <c r="O23" t="s">
        <v>536</v>
      </c>
      <c r="P23">
        <v>9</v>
      </c>
      <c r="Q23" t="s">
        <v>178</v>
      </c>
    </row>
    <row r="24" spans="1:17" x14ac:dyDescent="0.3">
      <c r="A24" t="s">
        <v>752</v>
      </c>
      <c r="B24" s="148">
        <v>686</v>
      </c>
      <c r="C24" t="s">
        <v>179</v>
      </c>
      <c r="D24" t="s">
        <v>180</v>
      </c>
      <c r="E24" t="s">
        <v>753</v>
      </c>
      <c r="F24" t="s">
        <v>7</v>
      </c>
      <c r="G24" s="15">
        <v>0</v>
      </c>
      <c r="H24" s="15">
        <v>160.833</v>
      </c>
      <c r="I24" s="15">
        <v>0</v>
      </c>
      <c r="J24" s="15">
        <v>0</v>
      </c>
      <c r="K24" s="15">
        <v>0</v>
      </c>
      <c r="L24" s="15">
        <v>0</v>
      </c>
      <c r="M24" s="15">
        <v>0</v>
      </c>
      <c r="N24" s="15">
        <v>160.833</v>
      </c>
      <c r="O24" t="s">
        <v>536</v>
      </c>
      <c r="P24">
        <v>8</v>
      </c>
      <c r="Q24" t="s">
        <v>180</v>
      </c>
    </row>
    <row r="25" spans="1:17" x14ac:dyDescent="0.3">
      <c r="A25" t="s">
        <v>754</v>
      </c>
      <c r="B25" s="148">
        <v>658</v>
      </c>
      <c r="C25" t="s">
        <v>183</v>
      </c>
      <c r="D25" t="s">
        <v>184</v>
      </c>
      <c r="E25" t="s">
        <v>755</v>
      </c>
      <c r="F25" t="s">
        <v>6</v>
      </c>
      <c r="G25" s="15">
        <v>0</v>
      </c>
      <c r="H25" s="15">
        <v>69.108999999999995</v>
      </c>
      <c r="I25" s="15">
        <v>430.86299999999994</v>
      </c>
      <c r="J25" s="15">
        <v>0</v>
      </c>
      <c r="K25" s="15">
        <v>0</v>
      </c>
      <c r="L25" s="15">
        <v>0</v>
      </c>
      <c r="M25" s="15">
        <v>0</v>
      </c>
      <c r="N25" s="15">
        <v>499.97199999999992</v>
      </c>
      <c r="O25" t="s">
        <v>536</v>
      </c>
      <c r="P25">
        <v>18</v>
      </c>
      <c r="Q25" t="s">
        <v>184</v>
      </c>
    </row>
    <row r="26" spans="1:17" x14ac:dyDescent="0.3">
      <c r="A26" t="s">
        <v>756</v>
      </c>
      <c r="B26" s="148">
        <v>437</v>
      </c>
      <c r="C26" t="s">
        <v>185</v>
      </c>
      <c r="D26" t="s">
        <v>186</v>
      </c>
      <c r="E26" t="s">
        <v>757</v>
      </c>
      <c r="F26" t="s">
        <v>6</v>
      </c>
      <c r="G26" s="15">
        <v>0</v>
      </c>
      <c r="H26" s="15">
        <v>316.37799999999999</v>
      </c>
      <c r="I26" s="15">
        <v>0</v>
      </c>
      <c r="J26" s="15">
        <v>0</v>
      </c>
      <c r="K26" s="15">
        <v>0</v>
      </c>
      <c r="L26" s="15">
        <v>0</v>
      </c>
      <c r="M26" s="15">
        <v>0</v>
      </c>
      <c r="N26" s="15">
        <v>316.37799999999999</v>
      </c>
      <c r="O26" t="s">
        <v>536</v>
      </c>
      <c r="P26">
        <v>12</v>
      </c>
      <c r="Q26" t="s">
        <v>186</v>
      </c>
    </row>
    <row r="27" spans="1:17" x14ac:dyDescent="0.3">
      <c r="A27" t="s">
        <v>758</v>
      </c>
      <c r="B27" s="148">
        <v>297</v>
      </c>
      <c r="C27" t="s">
        <v>181</v>
      </c>
      <c r="D27" t="s">
        <v>182</v>
      </c>
      <c r="E27" t="s">
        <v>759</v>
      </c>
      <c r="F27" t="s">
        <v>6</v>
      </c>
      <c r="G27" s="15">
        <v>0</v>
      </c>
      <c r="H27" s="15">
        <v>665.48699999999985</v>
      </c>
      <c r="I27" s="15">
        <v>0</v>
      </c>
      <c r="J27" s="15">
        <v>0</v>
      </c>
      <c r="K27" s="15">
        <v>0</v>
      </c>
      <c r="L27" s="15">
        <v>0</v>
      </c>
      <c r="M27" s="15">
        <v>0</v>
      </c>
      <c r="N27" s="15">
        <v>665.48699999999985</v>
      </c>
      <c r="O27" t="s">
        <v>536</v>
      </c>
      <c r="P27">
        <v>11</v>
      </c>
      <c r="Q27" t="s">
        <v>182</v>
      </c>
    </row>
    <row r="28" spans="1:17" x14ac:dyDescent="0.3">
      <c r="A28" t="s">
        <v>760</v>
      </c>
      <c r="B28" s="148">
        <v>368</v>
      </c>
      <c r="C28" t="s">
        <v>187</v>
      </c>
      <c r="D28" t="s">
        <v>188</v>
      </c>
      <c r="E28" t="s">
        <v>761</v>
      </c>
      <c r="F28" t="s">
        <v>7</v>
      </c>
      <c r="G28" s="15">
        <v>0</v>
      </c>
      <c r="H28" s="15">
        <v>425.685</v>
      </c>
      <c r="I28" s="15">
        <v>0</v>
      </c>
      <c r="J28" s="15">
        <v>0</v>
      </c>
      <c r="K28" s="15">
        <v>0</v>
      </c>
      <c r="L28" s="15">
        <v>0</v>
      </c>
      <c r="M28" s="15">
        <v>0</v>
      </c>
      <c r="N28" s="15">
        <v>425.685</v>
      </c>
      <c r="O28" t="s">
        <v>536</v>
      </c>
      <c r="P28">
        <v>12</v>
      </c>
      <c r="Q28" t="s">
        <v>188</v>
      </c>
    </row>
    <row r="29" spans="1:17" x14ac:dyDescent="0.3">
      <c r="A29" t="s">
        <v>576</v>
      </c>
      <c r="B29" s="148">
        <v>1</v>
      </c>
      <c r="C29" t="s">
        <v>1272</v>
      </c>
      <c r="D29" t="s">
        <v>75</v>
      </c>
      <c r="E29" t="s">
        <v>572</v>
      </c>
      <c r="F29" t="s">
        <v>13</v>
      </c>
      <c r="G29" s="15">
        <v>0</v>
      </c>
      <c r="H29" s="15">
        <v>0</v>
      </c>
      <c r="I29" s="15">
        <v>23099</v>
      </c>
      <c r="J29" s="15">
        <v>0</v>
      </c>
      <c r="K29" s="15">
        <v>0</v>
      </c>
      <c r="L29" s="15">
        <v>0</v>
      </c>
      <c r="M29" s="15">
        <v>0</v>
      </c>
      <c r="N29" s="15">
        <v>23099</v>
      </c>
      <c r="O29" t="s">
        <v>573</v>
      </c>
      <c r="P29">
        <v>12</v>
      </c>
      <c r="Q29" t="s">
        <v>574</v>
      </c>
    </row>
    <row r="30" spans="1:17" x14ac:dyDescent="0.3">
      <c r="A30" t="s">
        <v>762</v>
      </c>
      <c r="B30" s="148">
        <v>8</v>
      </c>
      <c r="C30" t="s">
        <v>189</v>
      </c>
      <c r="D30" t="s">
        <v>190</v>
      </c>
      <c r="E30" t="s">
        <v>585</v>
      </c>
      <c r="F30" t="s">
        <v>12</v>
      </c>
      <c r="G30" s="15">
        <v>55031</v>
      </c>
      <c r="H30" s="15">
        <v>0</v>
      </c>
      <c r="I30" s="15">
        <v>0</v>
      </c>
      <c r="J30" s="15">
        <v>0</v>
      </c>
      <c r="K30" s="15">
        <v>0</v>
      </c>
      <c r="L30" s="15">
        <v>0</v>
      </c>
      <c r="M30" s="15">
        <v>0</v>
      </c>
      <c r="N30" s="15">
        <v>55031</v>
      </c>
      <c r="O30" t="s">
        <v>573</v>
      </c>
      <c r="P30">
        <v>12</v>
      </c>
      <c r="Q30">
        <v>0</v>
      </c>
    </row>
    <row r="31" spans="1:17" x14ac:dyDescent="0.3">
      <c r="A31" t="s">
        <v>763</v>
      </c>
      <c r="B31" s="148">
        <v>8</v>
      </c>
      <c r="C31" t="s">
        <v>189</v>
      </c>
      <c r="D31" t="s">
        <v>191</v>
      </c>
      <c r="E31" t="s">
        <v>585</v>
      </c>
      <c r="F31" t="s">
        <v>12</v>
      </c>
      <c r="G31" s="15">
        <v>0</v>
      </c>
      <c r="H31" s="15">
        <v>0</v>
      </c>
      <c r="I31" s="15">
        <v>46102</v>
      </c>
      <c r="J31" s="15">
        <v>0</v>
      </c>
      <c r="K31" s="15">
        <v>0</v>
      </c>
      <c r="L31" s="15">
        <v>0</v>
      </c>
      <c r="M31" s="15">
        <v>0</v>
      </c>
      <c r="N31" s="15">
        <v>46102</v>
      </c>
      <c r="O31" t="s">
        <v>573</v>
      </c>
      <c r="P31">
        <v>12</v>
      </c>
      <c r="Q31">
        <v>0</v>
      </c>
    </row>
    <row r="32" spans="1:17" x14ac:dyDescent="0.3">
      <c r="A32" t="s">
        <v>764</v>
      </c>
      <c r="B32" s="148">
        <v>8</v>
      </c>
      <c r="C32" t="s">
        <v>189</v>
      </c>
      <c r="D32" t="s">
        <v>192</v>
      </c>
      <c r="E32" t="s">
        <v>585</v>
      </c>
      <c r="F32" t="s">
        <v>12</v>
      </c>
      <c r="G32" s="15">
        <v>48</v>
      </c>
      <c r="H32" s="15">
        <v>0</v>
      </c>
      <c r="I32" s="15">
        <v>0</v>
      </c>
      <c r="J32" s="15">
        <v>0</v>
      </c>
      <c r="K32" s="15">
        <v>0</v>
      </c>
      <c r="L32" s="15">
        <v>0</v>
      </c>
      <c r="M32" s="15">
        <v>0</v>
      </c>
      <c r="N32" s="15">
        <v>48</v>
      </c>
      <c r="O32" t="s">
        <v>573</v>
      </c>
      <c r="P32">
        <v>12</v>
      </c>
      <c r="Q32">
        <v>0</v>
      </c>
    </row>
    <row r="33" spans="1:17" x14ac:dyDescent="0.3">
      <c r="A33" t="s">
        <v>765</v>
      </c>
      <c r="B33" s="148">
        <v>8</v>
      </c>
      <c r="C33" t="s">
        <v>189</v>
      </c>
      <c r="D33" t="s">
        <v>526</v>
      </c>
      <c r="E33" t="s">
        <v>585</v>
      </c>
      <c r="F33" t="s">
        <v>12</v>
      </c>
      <c r="G33" s="15">
        <v>797909</v>
      </c>
      <c r="H33" s="15">
        <v>0</v>
      </c>
      <c r="I33" s="15">
        <v>0</v>
      </c>
      <c r="J33" s="15">
        <v>0</v>
      </c>
      <c r="K33" s="15">
        <v>0</v>
      </c>
      <c r="L33" s="15">
        <v>0</v>
      </c>
      <c r="M33" s="15">
        <v>0</v>
      </c>
      <c r="N33" s="15">
        <v>797909</v>
      </c>
      <c r="O33" t="s">
        <v>573</v>
      </c>
      <c r="P33">
        <v>24</v>
      </c>
      <c r="Q33">
        <v>0</v>
      </c>
    </row>
    <row r="34" spans="1:17" x14ac:dyDescent="0.3">
      <c r="A34" t="s">
        <v>766</v>
      </c>
      <c r="B34" s="148">
        <v>256</v>
      </c>
      <c r="C34" t="s">
        <v>193</v>
      </c>
      <c r="D34" t="s">
        <v>194</v>
      </c>
      <c r="E34" t="s">
        <v>767</v>
      </c>
      <c r="F34" t="s">
        <v>14</v>
      </c>
      <c r="G34" s="15">
        <v>0</v>
      </c>
      <c r="H34" s="15">
        <v>386.79999999999995</v>
      </c>
      <c r="I34" s="15">
        <v>0</v>
      </c>
      <c r="J34" s="15">
        <v>0</v>
      </c>
      <c r="K34" s="15">
        <v>0</v>
      </c>
      <c r="L34" s="15">
        <v>0</v>
      </c>
      <c r="M34" s="15">
        <v>0</v>
      </c>
      <c r="N34" s="15">
        <v>386.79999999999995</v>
      </c>
      <c r="O34" t="s">
        <v>536</v>
      </c>
      <c r="P34">
        <v>12</v>
      </c>
      <c r="Q34" t="s">
        <v>194</v>
      </c>
    </row>
    <row r="35" spans="1:17" x14ac:dyDescent="0.3">
      <c r="A35" t="s">
        <v>770</v>
      </c>
      <c r="B35" s="148">
        <v>360</v>
      </c>
      <c r="C35" t="s">
        <v>195</v>
      </c>
      <c r="D35" t="s">
        <v>196</v>
      </c>
      <c r="E35" t="s">
        <v>771</v>
      </c>
      <c r="F35" t="s">
        <v>6</v>
      </c>
      <c r="G35" s="15">
        <v>0</v>
      </c>
      <c r="H35" s="15">
        <v>314.39999999999998</v>
      </c>
      <c r="I35" s="15">
        <v>0</v>
      </c>
      <c r="J35" s="15">
        <v>0</v>
      </c>
      <c r="K35" s="15">
        <v>0</v>
      </c>
      <c r="L35" s="15">
        <v>0</v>
      </c>
      <c r="M35" s="15">
        <v>0</v>
      </c>
      <c r="N35" s="15">
        <v>314.39999999999998</v>
      </c>
      <c r="O35" t="s">
        <v>536</v>
      </c>
      <c r="P35">
        <v>11</v>
      </c>
      <c r="Q35" t="s">
        <v>196</v>
      </c>
    </row>
    <row r="36" spans="1:17" x14ac:dyDescent="0.3">
      <c r="A36" t="s">
        <v>772</v>
      </c>
      <c r="B36" s="148">
        <v>10</v>
      </c>
      <c r="C36" t="s">
        <v>773</v>
      </c>
      <c r="D36" t="s">
        <v>774</v>
      </c>
      <c r="E36" t="s">
        <v>775</v>
      </c>
      <c r="F36" t="s">
        <v>7</v>
      </c>
      <c r="G36" s="15">
        <v>0</v>
      </c>
      <c r="H36" s="15">
        <v>0</v>
      </c>
      <c r="I36" s="15">
        <v>19135</v>
      </c>
      <c r="J36" s="15">
        <v>0</v>
      </c>
      <c r="K36" s="15">
        <v>0</v>
      </c>
      <c r="L36" s="15">
        <v>0</v>
      </c>
      <c r="M36" s="15">
        <v>0</v>
      </c>
      <c r="N36" s="15">
        <v>19135</v>
      </c>
      <c r="O36" t="s">
        <v>573</v>
      </c>
      <c r="P36">
        <v>12</v>
      </c>
      <c r="Q36">
        <v>0</v>
      </c>
    </row>
    <row r="37" spans="1:17" x14ac:dyDescent="0.3">
      <c r="A37" t="s">
        <v>776</v>
      </c>
      <c r="B37" s="148">
        <v>10</v>
      </c>
      <c r="C37" t="s">
        <v>773</v>
      </c>
      <c r="D37" t="s">
        <v>198</v>
      </c>
      <c r="E37" t="s">
        <v>775</v>
      </c>
      <c r="F37" t="s">
        <v>7</v>
      </c>
      <c r="G37" s="15">
        <v>0</v>
      </c>
      <c r="H37" s="15">
        <v>2958</v>
      </c>
      <c r="I37" s="15">
        <v>0</v>
      </c>
      <c r="J37" s="15">
        <v>0</v>
      </c>
      <c r="K37" s="15">
        <v>0</v>
      </c>
      <c r="L37" s="15">
        <v>0</v>
      </c>
      <c r="M37" s="15">
        <v>0</v>
      </c>
      <c r="N37" s="15">
        <v>2958</v>
      </c>
      <c r="O37" t="s">
        <v>573</v>
      </c>
      <c r="P37">
        <v>12</v>
      </c>
      <c r="Q37">
        <v>0</v>
      </c>
    </row>
    <row r="38" spans="1:17" x14ac:dyDescent="0.3">
      <c r="A38" t="s">
        <v>777</v>
      </c>
      <c r="B38" s="148">
        <v>10</v>
      </c>
      <c r="C38" t="s">
        <v>773</v>
      </c>
      <c r="D38" t="s">
        <v>199</v>
      </c>
      <c r="E38" t="s">
        <v>775</v>
      </c>
      <c r="F38" t="s">
        <v>7</v>
      </c>
      <c r="G38" s="15">
        <v>0</v>
      </c>
      <c r="H38" s="15">
        <v>0</v>
      </c>
      <c r="I38" s="15">
        <v>53198</v>
      </c>
      <c r="J38" s="15">
        <v>0</v>
      </c>
      <c r="K38" s="15">
        <v>0</v>
      </c>
      <c r="L38" s="15">
        <v>0</v>
      </c>
      <c r="M38" s="15">
        <v>0</v>
      </c>
      <c r="N38" s="15">
        <v>53198</v>
      </c>
      <c r="O38" t="s">
        <v>573</v>
      </c>
      <c r="P38">
        <v>12</v>
      </c>
      <c r="Q38">
        <v>0</v>
      </c>
    </row>
    <row r="39" spans="1:17" x14ac:dyDescent="0.3">
      <c r="A39" t="s">
        <v>778</v>
      </c>
      <c r="B39" s="148">
        <v>10</v>
      </c>
      <c r="C39" t="s">
        <v>773</v>
      </c>
      <c r="D39" t="s">
        <v>200</v>
      </c>
      <c r="E39" t="s">
        <v>775</v>
      </c>
      <c r="F39" t="s">
        <v>7</v>
      </c>
      <c r="G39" s="15">
        <v>0</v>
      </c>
      <c r="H39" s="15">
        <v>3104</v>
      </c>
      <c r="I39" s="15">
        <v>0</v>
      </c>
      <c r="J39" s="15">
        <v>0</v>
      </c>
      <c r="K39" s="15">
        <v>0</v>
      </c>
      <c r="L39" s="15">
        <v>0</v>
      </c>
      <c r="M39" s="15">
        <v>0</v>
      </c>
      <c r="N39" s="15">
        <v>3104</v>
      </c>
      <c r="O39" t="s">
        <v>573</v>
      </c>
      <c r="P39">
        <v>12</v>
      </c>
      <c r="Q39">
        <v>0</v>
      </c>
    </row>
    <row r="40" spans="1:17" x14ac:dyDescent="0.3">
      <c r="A40" t="s">
        <v>577</v>
      </c>
      <c r="B40" s="148">
        <v>1</v>
      </c>
      <c r="C40" t="s">
        <v>1272</v>
      </c>
      <c r="D40" t="s">
        <v>76</v>
      </c>
      <c r="E40" t="s">
        <v>572</v>
      </c>
      <c r="F40" t="s">
        <v>13</v>
      </c>
      <c r="G40" s="15">
        <v>0</v>
      </c>
      <c r="H40" s="15">
        <v>0</v>
      </c>
      <c r="I40" s="15">
        <v>238708.00000000003</v>
      </c>
      <c r="J40" s="15">
        <v>0</v>
      </c>
      <c r="K40" s="15">
        <v>0</v>
      </c>
      <c r="L40" s="15">
        <v>0</v>
      </c>
      <c r="M40" s="15">
        <v>0</v>
      </c>
      <c r="N40" s="15">
        <v>238708.00000000003</v>
      </c>
      <c r="O40" t="s">
        <v>573</v>
      </c>
      <c r="P40">
        <v>12</v>
      </c>
      <c r="Q40" t="s">
        <v>574</v>
      </c>
    </row>
    <row r="41" spans="1:17" x14ac:dyDescent="0.3">
      <c r="A41" t="s">
        <v>779</v>
      </c>
      <c r="B41" s="148">
        <v>10</v>
      </c>
      <c r="C41" t="s">
        <v>773</v>
      </c>
      <c r="D41" t="s">
        <v>201</v>
      </c>
      <c r="E41" t="s">
        <v>775</v>
      </c>
      <c r="F41" t="s">
        <v>7</v>
      </c>
      <c r="G41" s="15">
        <v>17823</v>
      </c>
      <c r="H41" s="15">
        <v>0</v>
      </c>
      <c r="I41" s="15">
        <v>0</v>
      </c>
      <c r="J41" s="15">
        <v>0</v>
      </c>
      <c r="K41" s="15">
        <v>0</v>
      </c>
      <c r="L41" s="15">
        <v>0</v>
      </c>
      <c r="M41" s="15">
        <v>0</v>
      </c>
      <c r="N41" s="15">
        <v>17823</v>
      </c>
      <c r="O41" t="s">
        <v>573</v>
      </c>
      <c r="P41">
        <v>24</v>
      </c>
      <c r="Q41">
        <v>0</v>
      </c>
    </row>
    <row r="42" spans="1:17" x14ac:dyDescent="0.3">
      <c r="A42" t="s">
        <v>1335</v>
      </c>
      <c r="B42" s="148">
        <v>160</v>
      </c>
      <c r="C42" t="s">
        <v>1403</v>
      </c>
      <c r="D42" t="s">
        <v>1336</v>
      </c>
      <c r="E42" t="s">
        <v>781</v>
      </c>
      <c r="F42" t="s">
        <v>7</v>
      </c>
      <c r="G42" s="15">
        <v>0</v>
      </c>
      <c r="H42" s="15">
        <v>0</v>
      </c>
      <c r="I42" s="15">
        <v>0</v>
      </c>
      <c r="J42" s="15">
        <v>0</v>
      </c>
      <c r="K42" s="15">
        <v>0</v>
      </c>
      <c r="L42" s="15">
        <v>0</v>
      </c>
      <c r="M42" s="15">
        <v>0</v>
      </c>
      <c r="N42" s="15">
        <v>0</v>
      </c>
      <c r="O42" t="s">
        <v>573</v>
      </c>
      <c r="P42">
        <v>12</v>
      </c>
      <c r="Q42" t="s">
        <v>782</v>
      </c>
    </row>
    <row r="43" spans="1:17" x14ac:dyDescent="0.3">
      <c r="A43" t="s">
        <v>780</v>
      </c>
      <c r="B43" s="148">
        <v>160</v>
      </c>
      <c r="C43" t="s">
        <v>1403</v>
      </c>
      <c r="D43" t="s">
        <v>203</v>
      </c>
      <c r="E43" t="s">
        <v>781</v>
      </c>
      <c r="F43" t="s">
        <v>7</v>
      </c>
      <c r="G43" s="15">
        <v>0</v>
      </c>
      <c r="H43" s="15">
        <v>0</v>
      </c>
      <c r="I43" s="15">
        <v>3157.9999999999995</v>
      </c>
      <c r="J43" s="15">
        <v>0</v>
      </c>
      <c r="K43" s="15">
        <v>0</v>
      </c>
      <c r="L43" s="15">
        <v>0</v>
      </c>
      <c r="M43" s="15">
        <v>0</v>
      </c>
      <c r="N43" s="15">
        <v>3157.9999999999995</v>
      </c>
      <c r="O43" t="s">
        <v>573</v>
      </c>
      <c r="P43">
        <v>12</v>
      </c>
      <c r="Q43" t="s">
        <v>782</v>
      </c>
    </row>
    <row r="44" spans="1:17" x14ac:dyDescent="0.3">
      <c r="A44" t="s">
        <v>783</v>
      </c>
      <c r="B44" s="148">
        <v>160</v>
      </c>
      <c r="C44" t="s">
        <v>1403</v>
      </c>
      <c r="D44" t="s">
        <v>204</v>
      </c>
      <c r="E44" t="s">
        <v>781</v>
      </c>
      <c r="F44" t="s">
        <v>7</v>
      </c>
      <c r="G44" s="15">
        <v>0</v>
      </c>
      <c r="H44" s="15">
        <v>6137</v>
      </c>
      <c r="I44" s="15">
        <v>0</v>
      </c>
      <c r="J44" s="15">
        <v>0</v>
      </c>
      <c r="K44" s="15">
        <v>0</v>
      </c>
      <c r="L44" s="15">
        <v>0</v>
      </c>
      <c r="M44" s="15">
        <v>0</v>
      </c>
      <c r="N44" s="15">
        <v>6137</v>
      </c>
      <c r="O44" t="s">
        <v>573</v>
      </c>
      <c r="P44">
        <v>12</v>
      </c>
      <c r="Q44" t="s">
        <v>782</v>
      </c>
    </row>
    <row r="45" spans="1:17" x14ac:dyDescent="0.3">
      <c r="A45" t="s">
        <v>784</v>
      </c>
      <c r="B45" s="148">
        <v>160</v>
      </c>
      <c r="C45" t="s">
        <v>1403</v>
      </c>
      <c r="D45" t="s">
        <v>205</v>
      </c>
      <c r="E45" t="s">
        <v>781</v>
      </c>
      <c r="F45" t="s">
        <v>7</v>
      </c>
      <c r="G45" s="15">
        <v>0</v>
      </c>
      <c r="H45" s="15">
        <v>0</v>
      </c>
      <c r="I45" s="15">
        <v>16620</v>
      </c>
      <c r="J45" s="15">
        <v>0</v>
      </c>
      <c r="K45" s="15">
        <v>0</v>
      </c>
      <c r="L45" s="15">
        <v>0</v>
      </c>
      <c r="M45" s="15">
        <v>0</v>
      </c>
      <c r="N45" s="15">
        <v>16620</v>
      </c>
      <c r="O45" t="s">
        <v>573</v>
      </c>
      <c r="P45">
        <v>12</v>
      </c>
      <c r="Q45" t="s">
        <v>782</v>
      </c>
    </row>
    <row r="46" spans="1:17" x14ac:dyDescent="0.3">
      <c r="A46" t="s">
        <v>785</v>
      </c>
      <c r="B46" s="148">
        <v>383</v>
      </c>
      <c r="C46" t="s">
        <v>398</v>
      </c>
      <c r="D46" t="s">
        <v>399</v>
      </c>
      <c r="E46" t="s">
        <v>786</v>
      </c>
      <c r="F46" t="s">
        <v>5</v>
      </c>
      <c r="G46" s="15">
        <v>0</v>
      </c>
      <c r="H46" s="15">
        <v>0</v>
      </c>
      <c r="I46" s="15">
        <v>0</v>
      </c>
      <c r="J46" s="15">
        <v>0</v>
      </c>
      <c r="K46" s="15">
        <v>0</v>
      </c>
      <c r="L46" s="15">
        <v>0</v>
      </c>
      <c r="M46" s="15">
        <v>0</v>
      </c>
      <c r="N46" s="15">
        <v>0</v>
      </c>
      <c r="O46">
        <v>0</v>
      </c>
      <c r="P46">
        <v>0</v>
      </c>
      <c r="Q46" t="s">
        <v>399</v>
      </c>
    </row>
    <row r="47" spans="1:17" x14ac:dyDescent="0.3">
      <c r="A47" t="s">
        <v>787</v>
      </c>
      <c r="B47" s="148">
        <v>720</v>
      </c>
      <c r="C47" t="s">
        <v>788</v>
      </c>
      <c r="D47" t="s">
        <v>789</v>
      </c>
      <c r="E47" t="s">
        <v>585</v>
      </c>
      <c r="F47" t="s">
        <v>12</v>
      </c>
      <c r="G47" s="15">
        <v>0</v>
      </c>
      <c r="H47" s="15">
        <v>65.66</v>
      </c>
      <c r="I47" s="15">
        <v>0</v>
      </c>
      <c r="J47" s="15">
        <v>0</v>
      </c>
      <c r="K47" s="15">
        <v>0</v>
      </c>
      <c r="L47" s="15">
        <v>0</v>
      </c>
      <c r="M47" s="15">
        <v>0</v>
      </c>
      <c r="N47" s="15">
        <v>65.66</v>
      </c>
      <c r="O47" t="s">
        <v>573</v>
      </c>
      <c r="P47">
        <v>12</v>
      </c>
      <c r="Q47">
        <v>0</v>
      </c>
    </row>
    <row r="48" spans="1:17" x14ac:dyDescent="0.3">
      <c r="A48" t="s">
        <v>790</v>
      </c>
      <c r="B48" s="148">
        <v>726</v>
      </c>
      <c r="C48" t="s">
        <v>791</v>
      </c>
      <c r="D48" t="s">
        <v>792</v>
      </c>
      <c r="E48" t="s">
        <v>585</v>
      </c>
      <c r="F48" t="s">
        <v>12</v>
      </c>
      <c r="G48" s="15">
        <v>71202</v>
      </c>
      <c r="H48" s="15">
        <v>0</v>
      </c>
      <c r="I48" s="15">
        <v>0</v>
      </c>
      <c r="J48" s="15">
        <v>0</v>
      </c>
      <c r="K48" s="15">
        <v>0</v>
      </c>
      <c r="L48" s="15">
        <v>0</v>
      </c>
      <c r="M48" s="15">
        <v>0</v>
      </c>
      <c r="N48" s="15">
        <v>71202</v>
      </c>
      <c r="O48" t="s">
        <v>573</v>
      </c>
      <c r="P48">
        <v>12</v>
      </c>
      <c r="Q48">
        <v>0</v>
      </c>
    </row>
    <row r="49" spans="1:17" x14ac:dyDescent="0.3">
      <c r="A49" t="s">
        <v>793</v>
      </c>
      <c r="B49" s="148">
        <v>724</v>
      </c>
      <c r="C49" t="s">
        <v>794</v>
      </c>
      <c r="D49" t="s">
        <v>795</v>
      </c>
      <c r="E49" t="s">
        <v>585</v>
      </c>
      <c r="F49" t="s">
        <v>12</v>
      </c>
      <c r="G49" s="15">
        <v>0</v>
      </c>
      <c r="H49" s="15">
        <v>36898</v>
      </c>
      <c r="I49" s="15">
        <v>0</v>
      </c>
      <c r="J49" s="15">
        <v>0</v>
      </c>
      <c r="K49" s="15">
        <v>0</v>
      </c>
      <c r="L49" s="15">
        <v>0</v>
      </c>
      <c r="M49" s="15">
        <v>0</v>
      </c>
      <c r="N49" s="15">
        <v>36898</v>
      </c>
      <c r="O49" t="s">
        <v>573</v>
      </c>
      <c r="P49">
        <v>24</v>
      </c>
      <c r="Q49">
        <v>0</v>
      </c>
    </row>
    <row r="50" spans="1:17" x14ac:dyDescent="0.3">
      <c r="A50" t="s">
        <v>796</v>
      </c>
      <c r="B50" s="148">
        <v>320</v>
      </c>
      <c r="C50" t="s">
        <v>206</v>
      </c>
      <c r="D50" t="s">
        <v>207</v>
      </c>
      <c r="E50" t="s">
        <v>797</v>
      </c>
      <c r="F50" t="s">
        <v>6</v>
      </c>
      <c r="G50" s="15">
        <v>0</v>
      </c>
      <c r="H50" s="15">
        <v>622.50300000000004</v>
      </c>
      <c r="I50" s="15">
        <v>0</v>
      </c>
      <c r="J50" s="15">
        <v>0</v>
      </c>
      <c r="K50" s="15">
        <v>0</v>
      </c>
      <c r="L50" s="15">
        <v>0</v>
      </c>
      <c r="M50" s="15">
        <v>0</v>
      </c>
      <c r="N50" s="15">
        <v>622.50300000000004</v>
      </c>
      <c r="O50" t="s">
        <v>536</v>
      </c>
      <c r="P50">
        <v>12</v>
      </c>
      <c r="Q50" t="s">
        <v>207</v>
      </c>
    </row>
    <row r="51" spans="1:17" x14ac:dyDescent="0.3">
      <c r="A51" t="s">
        <v>583</v>
      </c>
      <c r="B51" s="148">
        <v>742</v>
      </c>
      <c r="C51" t="s">
        <v>584</v>
      </c>
      <c r="D51" t="s">
        <v>78</v>
      </c>
      <c r="E51" t="s">
        <v>585</v>
      </c>
      <c r="F51" t="s">
        <v>12</v>
      </c>
      <c r="G51" s="15">
        <v>0</v>
      </c>
      <c r="H51" s="15">
        <v>0</v>
      </c>
      <c r="I51" s="15">
        <v>0</v>
      </c>
      <c r="J51" s="15">
        <v>0</v>
      </c>
      <c r="K51" s="15">
        <v>3970</v>
      </c>
      <c r="L51" s="15">
        <v>0</v>
      </c>
      <c r="M51" s="15">
        <v>0</v>
      </c>
      <c r="N51" s="15">
        <v>3970</v>
      </c>
      <c r="O51" t="s">
        <v>573</v>
      </c>
      <c r="P51">
        <v>12</v>
      </c>
      <c r="Q51">
        <v>0</v>
      </c>
    </row>
    <row r="52" spans="1:17" x14ac:dyDescent="0.3">
      <c r="A52" t="s">
        <v>798</v>
      </c>
      <c r="B52" s="148">
        <v>701</v>
      </c>
      <c r="C52" t="s">
        <v>208</v>
      </c>
      <c r="D52" t="s">
        <v>209</v>
      </c>
      <c r="E52" t="s">
        <v>799</v>
      </c>
      <c r="F52" t="s">
        <v>13</v>
      </c>
      <c r="G52" s="15">
        <v>0</v>
      </c>
      <c r="H52" s="15">
        <v>320.92099999999999</v>
      </c>
      <c r="I52" s="15">
        <v>0</v>
      </c>
      <c r="J52" s="15">
        <v>0</v>
      </c>
      <c r="K52" s="15">
        <v>0</v>
      </c>
      <c r="L52" s="15">
        <v>0</v>
      </c>
      <c r="M52" s="15">
        <v>0</v>
      </c>
      <c r="N52" s="15">
        <v>320.92099999999999</v>
      </c>
      <c r="O52" t="s">
        <v>536</v>
      </c>
      <c r="P52">
        <v>12</v>
      </c>
      <c r="Q52" t="s">
        <v>209</v>
      </c>
    </row>
    <row r="53" spans="1:17" x14ac:dyDescent="0.3">
      <c r="A53" t="s">
        <v>800</v>
      </c>
      <c r="B53" s="148">
        <v>442</v>
      </c>
      <c r="C53" t="s">
        <v>211</v>
      </c>
      <c r="D53" t="s">
        <v>212</v>
      </c>
      <c r="E53" t="s">
        <v>801</v>
      </c>
      <c r="F53" t="s">
        <v>4</v>
      </c>
      <c r="G53" s="15">
        <v>0</v>
      </c>
      <c r="H53" s="15">
        <v>748.6450000000001</v>
      </c>
      <c r="I53" s="15">
        <v>0</v>
      </c>
      <c r="J53" s="15">
        <v>0</v>
      </c>
      <c r="K53" s="15">
        <v>0</v>
      </c>
      <c r="L53" s="15">
        <v>0</v>
      </c>
      <c r="M53" s="15">
        <v>0</v>
      </c>
      <c r="N53" s="15">
        <v>748.6450000000001</v>
      </c>
      <c r="O53" t="s">
        <v>536</v>
      </c>
      <c r="P53">
        <v>12</v>
      </c>
      <c r="Q53" t="s">
        <v>212</v>
      </c>
    </row>
    <row r="54" spans="1:17" x14ac:dyDescent="0.3">
      <c r="A54" t="s">
        <v>802</v>
      </c>
      <c r="B54" s="148">
        <v>0</v>
      </c>
      <c r="C54" t="s">
        <v>213</v>
      </c>
      <c r="D54" t="s">
        <v>803</v>
      </c>
      <c r="E54" t="s">
        <v>585</v>
      </c>
      <c r="F54" t="s">
        <v>12</v>
      </c>
      <c r="G54" s="15">
        <v>0</v>
      </c>
      <c r="H54" s="15">
        <v>0</v>
      </c>
      <c r="I54" s="15">
        <v>0</v>
      </c>
      <c r="J54" s="15">
        <v>0</v>
      </c>
      <c r="K54" s="15">
        <v>48221</v>
      </c>
      <c r="L54" s="15">
        <v>0</v>
      </c>
      <c r="M54" s="15">
        <v>0</v>
      </c>
      <c r="N54" s="15">
        <v>48221</v>
      </c>
      <c r="O54" t="s">
        <v>573</v>
      </c>
      <c r="P54">
        <v>12</v>
      </c>
      <c r="Q54">
        <v>0</v>
      </c>
    </row>
    <row r="55" spans="1:17" x14ac:dyDescent="0.3">
      <c r="A55" t="s">
        <v>804</v>
      </c>
      <c r="B55" s="148">
        <v>88</v>
      </c>
      <c r="C55" t="s">
        <v>216</v>
      </c>
      <c r="D55" t="s">
        <v>217</v>
      </c>
      <c r="E55" t="s">
        <v>805</v>
      </c>
      <c r="F55" t="s">
        <v>4</v>
      </c>
      <c r="G55" s="15">
        <v>0</v>
      </c>
      <c r="H55" s="15">
        <v>2102.3999999999996</v>
      </c>
      <c r="I55" s="15">
        <v>0</v>
      </c>
      <c r="J55" s="15">
        <v>0</v>
      </c>
      <c r="K55" s="15">
        <v>0</v>
      </c>
      <c r="L55" s="15">
        <v>0</v>
      </c>
      <c r="M55" s="15">
        <v>0</v>
      </c>
      <c r="N55" s="15">
        <v>2102.3999999999996</v>
      </c>
      <c r="O55" t="s">
        <v>536</v>
      </c>
      <c r="P55">
        <v>11</v>
      </c>
      <c r="Q55" t="s">
        <v>217</v>
      </c>
    </row>
    <row r="56" spans="1:17" x14ac:dyDescent="0.3">
      <c r="A56" t="s">
        <v>806</v>
      </c>
      <c r="B56" s="148">
        <v>274</v>
      </c>
      <c r="C56" t="s">
        <v>214</v>
      </c>
      <c r="D56" t="s">
        <v>807</v>
      </c>
      <c r="E56" t="s">
        <v>808</v>
      </c>
      <c r="F56" t="s">
        <v>14</v>
      </c>
      <c r="G56" s="15">
        <v>0</v>
      </c>
      <c r="H56" s="15">
        <v>6033.3319999999994</v>
      </c>
      <c r="I56" s="15">
        <v>0</v>
      </c>
      <c r="J56" s="15">
        <v>0</v>
      </c>
      <c r="K56" s="15">
        <v>0</v>
      </c>
      <c r="L56" s="15">
        <v>0</v>
      </c>
      <c r="M56" s="15">
        <v>0</v>
      </c>
      <c r="N56" s="15">
        <v>6033.3319999999994</v>
      </c>
      <c r="O56" t="s">
        <v>536</v>
      </c>
      <c r="P56">
        <v>12</v>
      </c>
      <c r="Q56" t="s">
        <v>215</v>
      </c>
    </row>
    <row r="57" spans="1:17" x14ac:dyDescent="0.3">
      <c r="A57" t="s">
        <v>809</v>
      </c>
      <c r="B57" s="148">
        <v>341</v>
      </c>
      <c r="C57" t="s">
        <v>218</v>
      </c>
      <c r="D57" t="s">
        <v>219</v>
      </c>
      <c r="E57" t="s">
        <v>810</v>
      </c>
      <c r="F57" t="s">
        <v>14</v>
      </c>
      <c r="G57" s="15">
        <v>0</v>
      </c>
      <c r="H57" s="15">
        <v>446.26899999999995</v>
      </c>
      <c r="I57" s="15">
        <v>0</v>
      </c>
      <c r="J57" s="15">
        <v>0</v>
      </c>
      <c r="K57" s="15">
        <v>0</v>
      </c>
      <c r="L57" s="15">
        <v>0</v>
      </c>
      <c r="M57" s="15">
        <v>0</v>
      </c>
      <c r="N57" s="15">
        <v>446.26899999999995</v>
      </c>
      <c r="O57" t="s">
        <v>536</v>
      </c>
      <c r="P57">
        <v>12</v>
      </c>
      <c r="Q57" t="s">
        <v>219</v>
      </c>
    </row>
    <row r="58" spans="1:17" x14ac:dyDescent="0.3">
      <c r="A58" t="s">
        <v>811</v>
      </c>
      <c r="B58" s="148">
        <v>13</v>
      </c>
      <c r="C58" t="s">
        <v>220</v>
      </c>
      <c r="D58" t="s">
        <v>531</v>
      </c>
      <c r="E58" t="s">
        <v>585</v>
      </c>
      <c r="F58" t="s">
        <v>12</v>
      </c>
      <c r="G58" s="15">
        <v>0</v>
      </c>
      <c r="H58" s="15">
        <v>0</v>
      </c>
      <c r="I58" s="15">
        <v>0</v>
      </c>
      <c r="J58" s="15">
        <v>0</v>
      </c>
      <c r="K58" s="15">
        <v>0</v>
      </c>
      <c r="L58" s="15">
        <v>0</v>
      </c>
      <c r="M58" s="15">
        <v>-3280</v>
      </c>
      <c r="N58" s="15">
        <v>-3280</v>
      </c>
      <c r="O58" t="s">
        <v>573</v>
      </c>
      <c r="P58">
        <v>12</v>
      </c>
      <c r="Q58">
        <v>0</v>
      </c>
    </row>
    <row r="59" spans="1:17" x14ac:dyDescent="0.3">
      <c r="A59" t="s">
        <v>812</v>
      </c>
      <c r="B59" s="148">
        <v>13</v>
      </c>
      <c r="C59" t="s">
        <v>220</v>
      </c>
      <c r="D59" t="s">
        <v>221</v>
      </c>
      <c r="E59" t="s">
        <v>585</v>
      </c>
      <c r="F59" t="s">
        <v>12</v>
      </c>
      <c r="G59" s="15">
        <v>-133</v>
      </c>
      <c r="H59" s="15">
        <v>0</v>
      </c>
      <c r="I59" s="15">
        <v>0</v>
      </c>
      <c r="J59" s="15">
        <v>0</v>
      </c>
      <c r="K59" s="15">
        <v>0</v>
      </c>
      <c r="L59" s="15">
        <v>0</v>
      </c>
      <c r="M59" s="15">
        <v>0</v>
      </c>
      <c r="N59" s="15">
        <v>-133</v>
      </c>
      <c r="O59" t="s">
        <v>573</v>
      </c>
      <c r="P59">
        <v>12</v>
      </c>
      <c r="Q59">
        <v>0</v>
      </c>
    </row>
    <row r="60" spans="1:17" x14ac:dyDescent="0.3">
      <c r="A60" t="s">
        <v>813</v>
      </c>
      <c r="B60" s="148">
        <v>13</v>
      </c>
      <c r="C60" t="s">
        <v>220</v>
      </c>
      <c r="D60" t="s">
        <v>814</v>
      </c>
      <c r="E60" t="s">
        <v>585</v>
      </c>
      <c r="F60" t="s">
        <v>12</v>
      </c>
      <c r="G60" s="15">
        <v>0</v>
      </c>
      <c r="H60" s="15">
        <v>0</v>
      </c>
      <c r="I60" s="15">
        <v>0</v>
      </c>
      <c r="J60" s="15">
        <v>0</v>
      </c>
      <c r="K60" s="15">
        <v>60105.999999999993</v>
      </c>
      <c r="L60" s="15">
        <v>0</v>
      </c>
      <c r="M60" s="15">
        <v>0</v>
      </c>
      <c r="N60" s="15">
        <v>60105.999999999993</v>
      </c>
      <c r="O60" t="s">
        <v>573</v>
      </c>
      <c r="P60">
        <v>12</v>
      </c>
      <c r="Q60">
        <v>0</v>
      </c>
    </row>
    <row r="61" spans="1:17" x14ac:dyDescent="0.3">
      <c r="A61" t="s">
        <v>815</v>
      </c>
      <c r="B61" s="148">
        <v>13</v>
      </c>
      <c r="C61" t="s">
        <v>220</v>
      </c>
      <c r="D61" t="s">
        <v>79</v>
      </c>
      <c r="E61" t="s">
        <v>585</v>
      </c>
      <c r="F61" t="s">
        <v>12</v>
      </c>
      <c r="G61" s="15">
        <v>7803</v>
      </c>
      <c r="H61" s="15">
        <v>-118</v>
      </c>
      <c r="I61" s="15">
        <v>0</v>
      </c>
      <c r="J61" s="15">
        <v>0</v>
      </c>
      <c r="K61" s="15">
        <v>0</v>
      </c>
      <c r="L61" s="15">
        <v>0</v>
      </c>
      <c r="M61" s="15">
        <v>0</v>
      </c>
      <c r="N61" s="15">
        <v>7685</v>
      </c>
      <c r="O61" t="s">
        <v>573</v>
      </c>
      <c r="P61">
        <v>36</v>
      </c>
      <c r="Q61">
        <v>0</v>
      </c>
    </row>
    <row r="62" spans="1:17" x14ac:dyDescent="0.3">
      <c r="A62" t="s">
        <v>586</v>
      </c>
      <c r="B62" s="148">
        <v>2</v>
      </c>
      <c r="C62" t="s">
        <v>1404</v>
      </c>
      <c r="D62" t="s">
        <v>83</v>
      </c>
      <c r="E62" t="s">
        <v>587</v>
      </c>
      <c r="F62" t="s">
        <v>13</v>
      </c>
      <c r="G62" s="15">
        <v>0</v>
      </c>
      <c r="H62" s="15">
        <v>0</v>
      </c>
      <c r="I62" s="15">
        <v>19975.999999999996</v>
      </c>
      <c r="J62" s="15">
        <v>0</v>
      </c>
      <c r="K62" s="15">
        <v>0</v>
      </c>
      <c r="L62" s="15">
        <v>0</v>
      </c>
      <c r="M62" s="15">
        <v>0</v>
      </c>
      <c r="N62" s="15">
        <v>19975.999999999996</v>
      </c>
      <c r="O62" t="s">
        <v>573</v>
      </c>
      <c r="P62">
        <v>12</v>
      </c>
      <c r="Q62" t="s">
        <v>588</v>
      </c>
    </row>
    <row r="63" spans="1:17" x14ac:dyDescent="0.3">
      <c r="A63" t="s">
        <v>816</v>
      </c>
      <c r="B63" s="148">
        <v>13</v>
      </c>
      <c r="C63" t="s">
        <v>220</v>
      </c>
      <c r="D63" t="s">
        <v>222</v>
      </c>
      <c r="E63" t="s">
        <v>585</v>
      </c>
      <c r="F63" t="s">
        <v>12</v>
      </c>
      <c r="G63" s="15">
        <v>344560</v>
      </c>
      <c r="H63" s="15">
        <v>0</v>
      </c>
      <c r="I63" s="15">
        <v>0</v>
      </c>
      <c r="J63" s="15">
        <v>0</v>
      </c>
      <c r="K63" s="15">
        <v>0</v>
      </c>
      <c r="L63" s="15">
        <v>0</v>
      </c>
      <c r="M63" s="15">
        <v>0</v>
      </c>
      <c r="N63" s="15">
        <v>344560</v>
      </c>
      <c r="O63" t="s">
        <v>573</v>
      </c>
      <c r="P63">
        <v>48</v>
      </c>
      <c r="Q63">
        <v>0</v>
      </c>
    </row>
    <row r="64" spans="1:17" x14ac:dyDescent="0.3">
      <c r="A64" t="s">
        <v>817</v>
      </c>
      <c r="B64" s="148">
        <v>13</v>
      </c>
      <c r="C64" t="s">
        <v>220</v>
      </c>
      <c r="D64" t="s">
        <v>223</v>
      </c>
      <c r="E64" t="s">
        <v>585</v>
      </c>
      <c r="F64" t="s">
        <v>12</v>
      </c>
      <c r="G64" s="15">
        <v>431296</v>
      </c>
      <c r="H64" s="15">
        <v>0</v>
      </c>
      <c r="I64" s="15">
        <v>0</v>
      </c>
      <c r="J64" s="15">
        <v>0</v>
      </c>
      <c r="K64" s="15">
        <v>0</v>
      </c>
      <c r="L64" s="15">
        <v>0</v>
      </c>
      <c r="M64" s="15">
        <v>0</v>
      </c>
      <c r="N64" s="15">
        <v>431296</v>
      </c>
      <c r="O64" t="s">
        <v>573</v>
      </c>
      <c r="P64">
        <v>84</v>
      </c>
      <c r="Q64">
        <v>0</v>
      </c>
    </row>
    <row r="65" spans="1:17" x14ac:dyDescent="0.3">
      <c r="A65" t="s">
        <v>1291</v>
      </c>
      <c r="B65" s="148">
        <v>13</v>
      </c>
      <c r="C65" t="s">
        <v>220</v>
      </c>
      <c r="D65" t="s">
        <v>1292</v>
      </c>
      <c r="E65" t="s">
        <v>585</v>
      </c>
      <c r="F65" t="s">
        <v>12</v>
      </c>
      <c r="G65" s="15">
        <v>0</v>
      </c>
      <c r="H65" s="15">
        <v>0</v>
      </c>
      <c r="I65" s="15">
        <v>0</v>
      </c>
      <c r="J65" s="15">
        <v>0</v>
      </c>
      <c r="K65" s="15">
        <v>0</v>
      </c>
      <c r="L65" s="15">
        <v>0</v>
      </c>
      <c r="M65" s="15">
        <v>0</v>
      </c>
      <c r="N65" s="15">
        <v>0</v>
      </c>
      <c r="O65">
        <v>0</v>
      </c>
      <c r="P65">
        <v>0</v>
      </c>
      <c r="Q65">
        <v>0</v>
      </c>
    </row>
    <row r="66" spans="1:17" x14ac:dyDescent="0.3">
      <c r="A66" t="s">
        <v>818</v>
      </c>
      <c r="B66" s="148">
        <v>373</v>
      </c>
      <c r="C66" t="s">
        <v>224</v>
      </c>
      <c r="D66" t="s">
        <v>225</v>
      </c>
      <c r="E66" t="s">
        <v>819</v>
      </c>
      <c r="F66" t="s">
        <v>5</v>
      </c>
      <c r="G66" s="15">
        <v>0</v>
      </c>
      <c r="H66" s="15">
        <v>950.66</v>
      </c>
      <c r="I66" s="15">
        <v>0</v>
      </c>
      <c r="J66" s="15">
        <v>0</v>
      </c>
      <c r="K66" s="15">
        <v>0</v>
      </c>
      <c r="L66" s="15">
        <v>0</v>
      </c>
      <c r="M66" s="15">
        <v>0</v>
      </c>
      <c r="N66" s="15">
        <v>950.66</v>
      </c>
      <c r="O66" t="s">
        <v>536</v>
      </c>
      <c r="P66">
        <v>12</v>
      </c>
      <c r="Q66" t="s">
        <v>225</v>
      </c>
    </row>
    <row r="67" spans="1:17" x14ac:dyDescent="0.3">
      <c r="A67" t="s">
        <v>822</v>
      </c>
      <c r="B67" s="148">
        <v>63</v>
      </c>
      <c r="C67" t="s">
        <v>227</v>
      </c>
      <c r="D67" t="s">
        <v>823</v>
      </c>
      <c r="E67" t="s">
        <v>824</v>
      </c>
      <c r="F67" t="s">
        <v>14</v>
      </c>
      <c r="G67" s="15">
        <v>0</v>
      </c>
      <c r="H67" s="15">
        <v>3099.902</v>
      </c>
      <c r="I67" s="15">
        <v>0</v>
      </c>
      <c r="J67" s="15">
        <v>0</v>
      </c>
      <c r="K67" s="15">
        <v>0</v>
      </c>
      <c r="L67" s="15">
        <v>0</v>
      </c>
      <c r="M67" s="15">
        <v>0</v>
      </c>
      <c r="N67" s="15">
        <v>3099.902</v>
      </c>
      <c r="O67" t="s">
        <v>536</v>
      </c>
      <c r="P67">
        <v>12</v>
      </c>
      <c r="Q67" t="s">
        <v>228</v>
      </c>
    </row>
    <row r="68" spans="1:17" x14ac:dyDescent="0.3">
      <c r="A68" t="s">
        <v>825</v>
      </c>
      <c r="B68" s="148">
        <v>32</v>
      </c>
      <c r="C68" t="s">
        <v>229</v>
      </c>
      <c r="D68" t="s">
        <v>230</v>
      </c>
      <c r="E68" t="s">
        <v>585</v>
      </c>
      <c r="F68" t="s">
        <v>12</v>
      </c>
      <c r="G68" s="15">
        <v>6009</v>
      </c>
      <c r="H68" s="15">
        <v>0</v>
      </c>
      <c r="I68" s="15">
        <v>0</v>
      </c>
      <c r="J68" s="15">
        <v>0</v>
      </c>
      <c r="K68" s="15">
        <v>0</v>
      </c>
      <c r="L68" s="15">
        <v>0</v>
      </c>
      <c r="M68" s="15">
        <v>0</v>
      </c>
      <c r="N68" s="15">
        <v>6009</v>
      </c>
      <c r="O68" t="s">
        <v>573</v>
      </c>
      <c r="P68">
        <v>12</v>
      </c>
      <c r="Q68">
        <v>0</v>
      </c>
    </row>
    <row r="69" spans="1:17" x14ac:dyDescent="0.3">
      <c r="A69" t="s">
        <v>827</v>
      </c>
      <c r="B69" s="148">
        <v>32</v>
      </c>
      <c r="C69" t="s">
        <v>229</v>
      </c>
      <c r="D69" t="s">
        <v>231</v>
      </c>
      <c r="E69" t="s">
        <v>585</v>
      </c>
      <c r="F69" t="s">
        <v>12</v>
      </c>
      <c r="G69" s="15">
        <v>0</v>
      </c>
      <c r="H69" s="15">
        <v>0</v>
      </c>
      <c r="I69" s="15">
        <v>413592.00000000006</v>
      </c>
      <c r="J69" s="15">
        <v>0</v>
      </c>
      <c r="K69" s="15">
        <v>0</v>
      </c>
      <c r="L69" s="15">
        <v>0</v>
      </c>
      <c r="M69" s="15">
        <v>0</v>
      </c>
      <c r="N69" s="15">
        <v>413592.00000000006</v>
      </c>
      <c r="O69" t="s">
        <v>573</v>
      </c>
      <c r="P69">
        <v>12</v>
      </c>
      <c r="Q69">
        <v>0</v>
      </c>
    </row>
    <row r="70" spans="1:17" x14ac:dyDescent="0.3">
      <c r="A70" t="s">
        <v>828</v>
      </c>
      <c r="B70" s="148">
        <v>32</v>
      </c>
      <c r="C70" t="s">
        <v>229</v>
      </c>
      <c r="D70" t="s">
        <v>1405</v>
      </c>
      <c r="E70" t="s">
        <v>585</v>
      </c>
      <c r="F70" t="s">
        <v>12</v>
      </c>
      <c r="G70" s="15">
        <v>239545</v>
      </c>
      <c r="H70" s="15">
        <v>0</v>
      </c>
      <c r="I70" s="15">
        <v>0</v>
      </c>
      <c r="J70" s="15">
        <v>0</v>
      </c>
      <c r="K70" s="15">
        <v>0</v>
      </c>
      <c r="L70" s="15">
        <v>0</v>
      </c>
      <c r="M70" s="15">
        <v>0</v>
      </c>
      <c r="N70" s="15">
        <v>239545</v>
      </c>
      <c r="O70" t="s">
        <v>573</v>
      </c>
      <c r="P70">
        <v>24</v>
      </c>
      <c r="Q70">
        <v>0</v>
      </c>
    </row>
    <row r="71" spans="1:17" x14ac:dyDescent="0.3">
      <c r="A71" t="s">
        <v>829</v>
      </c>
      <c r="B71" s="148">
        <v>32</v>
      </c>
      <c r="C71" t="s">
        <v>229</v>
      </c>
      <c r="D71" t="s">
        <v>233</v>
      </c>
      <c r="E71" t="s">
        <v>585</v>
      </c>
      <c r="F71" t="s">
        <v>12</v>
      </c>
      <c r="G71" s="15">
        <v>0</v>
      </c>
      <c r="H71" s="15">
        <v>62.999999999999993</v>
      </c>
      <c r="I71" s="15">
        <v>0</v>
      </c>
      <c r="J71" s="15">
        <v>0</v>
      </c>
      <c r="K71" s="15">
        <v>0</v>
      </c>
      <c r="L71" s="15">
        <v>0</v>
      </c>
      <c r="M71" s="15">
        <v>0</v>
      </c>
      <c r="N71" s="15">
        <v>62.999999999999993</v>
      </c>
      <c r="O71" t="s">
        <v>573</v>
      </c>
      <c r="P71">
        <v>12</v>
      </c>
      <c r="Q71">
        <v>0</v>
      </c>
    </row>
    <row r="72" spans="1:17" x14ac:dyDescent="0.3">
      <c r="A72" t="s">
        <v>830</v>
      </c>
      <c r="B72" s="148" t="s">
        <v>2182</v>
      </c>
      <c r="C72" t="s">
        <v>229</v>
      </c>
      <c r="D72" t="s">
        <v>831</v>
      </c>
      <c r="E72" t="s">
        <v>585</v>
      </c>
      <c r="F72" t="s">
        <v>12</v>
      </c>
      <c r="G72" s="15">
        <v>46499.000000000007</v>
      </c>
      <c r="H72" s="15">
        <v>0</v>
      </c>
      <c r="I72" s="15">
        <v>0</v>
      </c>
      <c r="J72" s="15">
        <v>0</v>
      </c>
      <c r="K72" s="15">
        <v>0</v>
      </c>
      <c r="L72" s="15">
        <v>0</v>
      </c>
      <c r="M72" s="15">
        <v>0</v>
      </c>
      <c r="N72" s="15">
        <v>46499.000000000007</v>
      </c>
      <c r="O72" t="s">
        <v>573</v>
      </c>
      <c r="P72">
        <v>12</v>
      </c>
      <c r="Q72">
        <v>0</v>
      </c>
    </row>
    <row r="73" spans="1:17" x14ac:dyDescent="0.3">
      <c r="A73" t="s">
        <v>589</v>
      </c>
      <c r="B73" s="148">
        <v>2</v>
      </c>
      <c r="C73" t="s">
        <v>1404</v>
      </c>
      <c r="D73" t="s">
        <v>590</v>
      </c>
      <c r="E73" t="s">
        <v>591</v>
      </c>
      <c r="F73" t="s">
        <v>13</v>
      </c>
      <c r="G73" s="15">
        <v>0</v>
      </c>
      <c r="H73" s="15">
        <v>0</v>
      </c>
      <c r="I73" s="15">
        <v>15420.000000000002</v>
      </c>
      <c r="J73" s="15">
        <v>0</v>
      </c>
      <c r="K73" s="15">
        <v>0</v>
      </c>
      <c r="L73" s="15">
        <v>0</v>
      </c>
      <c r="M73" s="15">
        <v>0</v>
      </c>
      <c r="N73" s="15">
        <v>15420.000000000002</v>
      </c>
      <c r="O73" t="s">
        <v>573</v>
      </c>
      <c r="P73">
        <v>12</v>
      </c>
      <c r="Q73" t="s">
        <v>592</v>
      </c>
    </row>
    <row r="74" spans="1:17" x14ac:dyDescent="0.3">
      <c r="A74" t="s">
        <v>832</v>
      </c>
      <c r="B74" s="148">
        <v>332</v>
      </c>
      <c r="C74" t="s">
        <v>234</v>
      </c>
      <c r="D74" t="s">
        <v>235</v>
      </c>
      <c r="E74" t="s">
        <v>833</v>
      </c>
      <c r="F74" t="s">
        <v>14</v>
      </c>
      <c r="G74" s="15">
        <v>0</v>
      </c>
      <c r="H74" s="15">
        <v>365.56600000000003</v>
      </c>
      <c r="I74" s="15">
        <v>0</v>
      </c>
      <c r="J74" s="15">
        <v>0</v>
      </c>
      <c r="K74" s="15">
        <v>0</v>
      </c>
      <c r="L74" s="15">
        <v>0</v>
      </c>
      <c r="M74" s="15">
        <v>0</v>
      </c>
      <c r="N74" s="15">
        <v>365.56600000000003</v>
      </c>
      <c r="O74" t="s">
        <v>536</v>
      </c>
      <c r="P74">
        <v>9</v>
      </c>
      <c r="Q74" t="s">
        <v>235</v>
      </c>
    </row>
    <row r="75" spans="1:17" x14ac:dyDescent="0.3">
      <c r="A75" t="s">
        <v>834</v>
      </c>
      <c r="B75" s="148">
        <v>681</v>
      </c>
      <c r="C75" t="s">
        <v>236</v>
      </c>
      <c r="D75" t="s">
        <v>237</v>
      </c>
      <c r="E75" t="s">
        <v>835</v>
      </c>
      <c r="F75" t="s">
        <v>6</v>
      </c>
      <c r="G75" s="15">
        <v>0</v>
      </c>
      <c r="H75" s="15">
        <v>318.34199999999998</v>
      </c>
      <c r="I75" s="15">
        <v>0.60899999999999999</v>
      </c>
      <c r="J75" s="15">
        <v>0</v>
      </c>
      <c r="K75" s="15">
        <v>0</v>
      </c>
      <c r="L75" s="15">
        <v>0</v>
      </c>
      <c r="M75" s="15">
        <v>0</v>
      </c>
      <c r="N75" s="15">
        <v>318.95100000000002</v>
      </c>
      <c r="O75" t="s">
        <v>536</v>
      </c>
      <c r="P75">
        <v>15</v>
      </c>
      <c r="Q75" t="s">
        <v>237</v>
      </c>
    </row>
    <row r="76" spans="1:17" x14ac:dyDescent="0.3">
      <c r="A76" t="s">
        <v>836</v>
      </c>
      <c r="B76" s="148">
        <v>280</v>
      </c>
      <c r="C76" t="s">
        <v>238</v>
      </c>
      <c r="D76" t="s">
        <v>239</v>
      </c>
      <c r="E76" t="s">
        <v>837</v>
      </c>
      <c r="F76" t="s">
        <v>6</v>
      </c>
      <c r="G76" s="15">
        <v>0</v>
      </c>
      <c r="H76" s="15">
        <v>69.12</v>
      </c>
      <c r="I76" s="15">
        <v>3677.44</v>
      </c>
      <c r="J76" s="15">
        <v>0</v>
      </c>
      <c r="K76" s="15">
        <v>0</v>
      </c>
      <c r="L76" s="15">
        <v>0</v>
      </c>
      <c r="M76" s="15">
        <v>0</v>
      </c>
      <c r="N76" s="15">
        <v>3746.5600000000004</v>
      </c>
      <c r="O76" t="s">
        <v>536</v>
      </c>
      <c r="P76">
        <v>20</v>
      </c>
      <c r="Q76" t="s">
        <v>838</v>
      </c>
    </row>
    <row r="77" spans="1:17" x14ac:dyDescent="0.3">
      <c r="A77" t="s">
        <v>839</v>
      </c>
      <c r="B77" s="148">
        <v>240</v>
      </c>
      <c r="C77" t="s">
        <v>240</v>
      </c>
      <c r="D77" t="s">
        <v>241</v>
      </c>
      <c r="E77" t="s">
        <v>840</v>
      </c>
      <c r="F77" t="s">
        <v>13</v>
      </c>
      <c r="G77" s="15">
        <v>0</v>
      </c>
      <c r="H77" s="15">
        <v>1723.443</v>
      </c>
      <c r="I77" s="15">
        <v>0</v>
      </c>
      <c r="J77" s="15">
        <v>0</v>
      </c>
      <c r="K77" s="15">
        <v>0</v>
      </c>
      <c r="L77" s="15">
        <v>0</v>
      </c>
      <c r="M77" s="15">
        <v>0</v>
      </c>
      <c r="N77" s="15">
        <v>1723.443</v>
      </c>
      <c r="O77" t="s">
        <v>536</v>
      </c>
      <c r="P77">
        <v>12</v>
      </c>
      <c r="Q77" t="s">
        <v>241</v>
      </c>
    </row>
    <row r="78" spans="1:17" x14ac:dyDescent="0.3">
      <c r="A78" t="s">
        <v>841</v>
      </c>
      <c r="B78" s="148">
        <v>240</v>
      </c>
      <c r="C78" t="s">
        <v>240</v>
      </c>
      <c r="D78" t="s">
        <v>243</v>
      </c>
      <c r="E78" t="s">
        <v>842</v>
      </c>
      <c r="F78" t="s">
        <v>13</v>
      </c>
      <c r="G78" s="15">
        <v>0</v>
      </c>
      <c r="H78" s="15">
        <v>3685.6409999999996</v>
      </c>
      <c r="I78" s="15">
        <v>916.60199999999998</v>
      </c>
      <c r="J78" s="15">
        <v>0</v>
      </c>
      <c r="K78" s="15">
        <v>0</v>
      </c>
      <c r="L78" s="15">
        <v>0</v>
      </c>
      <c r="M78" s="15">
        <v>0</v>
      </c>
      <c r="N78" s="15">
        <v>4602.2430000000004</v>
      </c>
      <c r="O78" t="s">
        <v>536</v>
      </c>
      <c r="P78">
        <v>24</v>
      </c>
      <c r="Q78" t="s">
        <v>243</v>
      </c>
    </row>
    <row r="79" spans="1:17" x14ac:dyDescent="0.3">
      <c r="A79" t="s">
        <v>843</v>
      </c>
      <c r="B79" s="148">
        <v>240</v>
      </c>
      <c r="C79" t="s">
        <v>240</v>
      </c>
      <c r="D79" t="s">
        <v>244</v>
      </c>
      <c r="E79" t="s">
        <v>844</v>
      </c>
      <c r="F79" t="s">
        <v>13</v>
      </c>
      <c r="G79" s="15">
        <v>0</v>
      </c>
      <c r="H79" s="15">
        <v>2232.15</v>
      </c>
      <c r="I79" s="15">
        <v>0</v>
      </c>
      <c r="J79" s="15">
        <v>0</v>
      </c>
      <c r="K79" s="15">
        <v>0</v>
      </c>
      <c r="L79" s="15">
        <v>0</v>
      </c>
      <c r="M79" s="15">
        <v>0</v>
      </c>
      <c r="N79" s="15">
        <v>2232.15</v>
      </c>
      <c r="O79" t="s">
        <v>536</v>
      </c>
      <c r="P79">
        <v>12</v>
      </c>
      <c r="Q79" t="s">
        <v>244</v>
      </c>
    </row>
    <row r="80" spans="1:17" x14ac:dyDescent="0.3">
      <c r="A80" t="s">
        <v>845</v>
      </c>
      <c r="B80" s="148">
        <v>240</v>
      </c>
      <c r="C80" t="s">
        <v>240</v>
      </c>
      <c r="D80" t="s">
        <v>242</v>
      </c>
      <c r="E80" t="s">
        <v>591</v>
      </c>
      <c r="F80" t="s">
        <v>13</v>
      </c>
      <c r="G80" s="15">
        <v>0</v>
      </c>
      <c r="H80" s="15">
        <v>0</v>
      </c>
      <c r="I80" s="15">
        <v>884.06799999999998</v>
      </c>
      <c r="J80" s="15">
        <v>0</v>
      </c>
      <c r="K80" s="15">
        <v>0</v>
      </c>
      <c r="L80" s="15">
        <v>0</v>
      </c>
      <c r="M80" s="15">
        <v>0</v>
      </c>
      <c r="N80" s="15">
        <v>884.06799999999998</v>
      </c>
      <c r="O80" t="s">
        <v>536</v>
      </c>
      <c r="P80">
        <v>12</v>
      </c>
      <c r="Q80" t="s">
        <v>592</v>
      </c>
    </row>
    <row r="81" spans="1:17" x14ac:dyDescent="0.3">
      <c r="A81" t="s">
        <v>1407</v>
      </c>
      <c r="B81" s="148">
        <v>240</v>
      </c>
      <c r="C81" t="s">
        <v>240</v>
      </c>
      <c r="D81" t="s">
        <v>400</v>
      </c>
      <c r="E81" t="s">
        <v>591</v>
      </c>
      <c r="F81" t="s">
        <v>13</v>
      </c>
      <c r="G81" s="15">
        <v>0</v>
      </c>
      <c r="H81" s="15">
        <v>0</v>
      </c>
      <c r="I81" s="15">
        <v>0</v>
      </c>
      <c r="J81" s="15">
        <v>0</v>
      </c>
      <c r="K81" s="15">
        <v>0</v>
      </c>
      <c r="L81" s="15">
        <v>0</v>
      </c>
      <c r="M81" s="15">
        <v>0</v>
      </c>
      <c r="N81" s="15">
        <v>0</v>
      </c>
      <c r="O81">
        <v>0</v>
      </c>
      <c r="P81">
        <v>0</v>
      </c>
      <c r="Q81" t="s">
        <v>592</v>
      </c>
    </row>
    <row r="82" spans="1:17" x14ac:dyDescent="0.3">
      <c r="A82" t="s">
        <v>1408</v>
      </c>
      <c r="B82" s="148">
        <v>240</v>
      </c>
      <c r="C82" t="s">
        <v>240</v>
      </c>
      <c r="D82" t="s">
        <v>1842</v>
      </c>
      <c r="E82" t="s">
        <v>591</v>
      </c>
      <c r="F82" t="s">
        <v>13</v>
      </c>
      <c r="G82" s="15">
        <v>0</v>
      </c>
      <c r="H82" s="15">
        <v>0</v>
      </c>
      <c r="I82" s="15">
        <v>0</v>
      </c>
      <c r="J82" s="15">
        <v>0</v>
      </c>
      <c r="K82" s="15">
        <v>0</v>
      </c>
      <c r="L82" s="15">
        <v>0</v>
      </c>
      <c r="M82" s="15">
        <v>0</v>
      </c>
      <c r="N82" s="15">
        <v>0</v>
      </c>
      <c r="O82">
        <v>0</v>
      </c>
      <c r="P82">
        <v>0</v>
      </c>
      <c r="Q82" t="s">
        <v>592</v>
      </c>
    </row>
    <row r="83" spans="1:17" x14ac:dyDescent="0.3">
      <c r="A83" t="s">
        <v>846</v>
      </c>
      <c r="B83" s="148">
        <v>369</v>
      </c>
      <c r="C83" t="s">
        <v>245</v>
      </c>
      <c r="D83" t="s">
        <v>246</v>
      </c>
      <c r="E83" t="s">
        <v>847</v>
      </c>
      <c r="F83" t="s">
        <v>11</v>
      </c>
      <c r="G83" s="15">
        <v>0</v>
      </c>
      <c r="H83" s="15">
        <v>362.517</v>
      </c>
      <c r="I83" s="15">
        <v>0</v>
      </c>
      <c r="J83" s="15">
        <v>0</v>
      </c>
      <c r="K83" s="15">
        <v>52.838999999999999</v>
      </c>
      <c r="L83" s="15">
        <v>0</v>
      </c>
      <c r="M83" s="15">
        <v>0</v>
      </c>
      <c r="N83" s="15">
        <v>415.35599999999999</v>
      </c>
      <c r="O83" t="s">
        <v>536</v>
      </c>
      <c r="P83">
        <v>14</v>
      </c>
      <c r="Q83" t="s">
        <v>246</v>
      </c>
    </row>
    <row r="84" spans="1:17" x14ac:dyDescent="0.3">
      <c r="A84" t="s">
        <v>593</v>
      </c>
      <c r="B84" s="148">
        <v>2</v>
      </c>
      <c r="C84" t="s">
        <v>1404</v>
      </c>
      <c r="D84" t="s">
        <v>594</v>
      </c>
      <c r="E84" t="s">
        <v>591</v>
      </c>
      <c r="F84" t="s">
        <v>13</v>
      </c>
      <c r="G84" s="15">
        <v>0</v>
      </c>
      <c r="H84" s="15">
        <v>0</v>
      </c>
      <c r="I84" s="15">
        <v>10741</v>
      </c>
      <c r="J84" s="15">
        <v>0</v>
      </c>
      <c r="K84" s="15">
        <v>0</v>
      </c>
      <c r="L84" s="15">
        <v>0</v>
      </c>
      <c r="M84" s="15">
        <v>0</v>
      </c>
      <c r="N84" s="15">
        <v>10741</v>
      </c>
      <c r="O84" t="s">
        <v>573</v>
      </c>
      <c r="P84">
        <v>12</v>
      </c>
      <c r="Q84" t="s">
        <v>592</v>
      </c>
    </row>
    <row r="85" spans="1:17" x14ac:dyDescent="0.3">
      <c r="A85" t="s">
        <v>1409</v>
      </c>
      <c r="B85" s="148">
        <v>0</v>
      </c>
      <c r="C85" t="s">
        <v>1845</v>
      </c>
      <c r="D85" t="s">
        <v>1843</v>
      </c>
      <c r="E85" t="s">
        <v>849</v>
      </c>
      <c r="F85" t="s">
        <v>13</v>
      </c>
      <c r="G85" s="15">
        <v>0</v>
      </c>
      <c r="H85" s="15">
        <v>0</v>
      </c>
      <c r="I85" s="15">
        <v>0</v>
      </c>
      <c r="J85" s="15">
        <v>0</v>
      </c>
      <c r="K85" s="15">
        <v>0</v>
      </c>
      <c r="L85" s="15">
        <v>0</v>
      </c>
      <c r="M85" s="15">
        <v>0</v>
      </c>
      <c r="N85" s="15">
        <v>0</v>
      </c>
      <c r="O85">
        <v>0</v>
      </c>
      <c r="P85">
        <v>0</v>
      </c>
      <c r="Q85" t="s">
        <v>954</v>
      </c>
    </row>
    <row r="86" spans="1:17" x14ac:dyDescent="0.3">
      <c r="A86" t="s">
        <v>848</v>
      </c>
      <c r="B86" s="148">
        <v>103</v>
      </c>
      <c r="C86" t="s">
        <v>247</v>
      </c>
      <c r="D86" t="s">
        <v>248</v>
      </c>
      <c r="E86" t="s">
        <v>849</v>
      </c>
      <c r="F86" t="s">
        <v>13</v>
      </c>
      <c r="G86" s="15">
        <v>0</v>
      </c>
      <c r="H86" s="15">
        <v>0</v>
      </c>
      <c r="I86" s="15">
        <v>35139</v>
      </c>
      <c r="J86" s="15">
        <v>0</v>
      </c>
      <c r="K86" s="15">
        <v>0</v>
      </c>
      <c r="L86" s="15">
        <v>0</v>
      </c>
      <c r="M86" s="15">
        <v>0</v>
      </c>
      <c r="N86" s="15">
        <v>35139</v>
      </c>
      <c r="O86" t="s">
        <v>573</v>
      </c>
      <c r="P86">
        <v>12</v>
      </c>
      <c r="Q86" t="s">
        <v>954</v>
      </c>
    </row>
    <row r="87" spans="1:17" x14ac:dyDescent="0.3">
      <c r="A87" t="s">
        <v>850</v>
      </c>
      <c r="B87" s="148">
        <v>103</v>
      </c>
      <c r="C87" t="s">
        <v>247</v>
      </c>
      <c r="D87" t="s">
        <v>249</v>
      </c>
      <c r="E87" t="s">
        <v>849</v>
      </c>
      <c r="F87" t="s">
        <v>13</v>
      </c>
      <c r="G87" s="15">
        <v>0</v>
      </c>
      <c r="H87" s="15">
        <v>0</v>
      </c>
      <c r="I87" s="15">
        <v>19815</v>
      </c>
      <c r="J87" s="15">
        <v>0</v>
      </c>
      <c r="K87" s="15">
        <v>0</v>
      </c>
      <c r="L87" s="15">
        <v>0</v>
      </c>
      <c r="M87" s="15">
        <v>0</v>
      </c>
      <c r="N87" s="15">
        <v>19815</v>
      </c>
      <c r="O87" t="s">
        <v>573</v>
      </c>
      <c r="P87">
        <v>12</v>
      </c>
      <c r="Q87" t="s">
        <v>954</v>
      </c>
    </row>
    <row r="88" spans="1:17" x14ac:dyDescent="0.3">
      <c r="A88" t="s">
        <v>851</v>
      </c>
      <c r="B88" s="148">
        <v>103</v>
      </c>
      <c r="C88" t="s">
        <v>247</v>
      </c>
      <c r="D88" t="s">
        <v>252</v>
      </c>
      <c r="E88" t="s">
        <v>849</v>
      </c>
      <c r="F88" t="s">
        <v>13</v>
      </c>
      <c r="G88" s="15">
        <v>0</v>
      </c>
      <c r="H88" s="15">
        <v>26855.000000000004</v>
      </c>
      <c r="I88" s="15">
        <v>0</v>
      </c>
      <c r="J88" s="15">
        <v>0</v>
      </c>
      <c r="K88" s="15">
        <v>0</v>
      </c>
      <c r="L88" s="15">
        <v>0</v>
      </c>
      <c r="M88" s="15">
        <v>0</v>
      </c>
      <c r="N88" s="15">
        <v>26855.000000000004</v>
      </c>
      <c r="O88" t="s">
        <v>573</v>
      </c>
      <c r="P88">
        <v>12</v>
      </c>
      <c r="Q88" t="s">
        <v>954</v>
      </c>
    </row>
    <row r="89" spans="1:17" x14ac:dyDescent="0.3">
      <c r="A89" t="s">
        <v>852</v>
      </c>
      <c r="B89" s="148">
        <v>103</v>
      </c>
      <c r="C89" t="s">
        <v>247</v>
      </c>
      <c r="D89" t="s">
        <v>250</v>
      </c>
      <c r="E89" t="s">
        <v>849</v>
      </c>
      <c r="F89" t="s">
        <v>13</v>
      </c>
      <c r="G89" s="15">
        <v>0</v>
      </c>
      <c r="H89" s="15">
        <v>0</v>
      </c>
      <c r="I89" s="15">
        <v>8560</v>
      </c>
      <c r="J89" s="15">
        <v>0</v>
      </c>
      <c r="K89" s="15">
        <v>0</v>
      </c>
      <c r="L89" s="15">
        <v>0</v>
      </c>
      <c r="M89" s="15">
        <v>0</v>
      </c>
      <c r="N89" s="15">
        <v>8560</v>
      </c>
      <c r="O89" t="s">
        <v>573</v>
      </c>
      <c r="P89">
        <v>12</v>
      </c>
      <c r="Q89" t="s">
        <v>954</v>
      </c>
    </row>
    <row r="90" spans="1:17" x14ac:dyDescent="0.3">
      <c r="A90" t="s">
        <v>974</v>
      </c>
      <c r="B90" s="148">
        <v>103</v>
      </c>
      <c r="C90" t="s">
        <v>346</v>
      </c>
      <c r="D90" t="s">
        <v>251</v>
      </c>
      <c r="E90" t="s">
        <v>849</v>
      </c>
      <c r="F90" t="s">
        <v>13</v>
      </c>
      <c r="G90" s="15">
        <v>0</v>
      </c>
      <c r="H90" s="15">
        <v>0</v>
      </c>
      <c r="I90" s="15">
        <v>54364.999999999993</v>
      </c>
      <c r="J90" s="15">
        <v>0</v>
      </c>
      <c r="K90" s="15">
        <v>0</v>
      </c>
      <c r="L90" s="15">
        <v>0</v>
      </c>
      <c r="M90" s="15">
        <v>0</v>
      </c>
      <c r="N90" s="15">
        <v>54364.999999999993</v>
      </c>
      <c r="O90" t="s">
        <v>573</v>
      </c>
      <c r="P90">
        <v>12</v>
      </c>
      <c r="Q90" t="s">
        <v>954</v>
      </c>
    </row>
    <row r="91" spans="1:17" x14ac:dyDescent="0.3">
      <c r="A91" t="s">
        <v>853</v>
      </c>
      <c r="B91" s="148">
        <v>103</v>
      </c>
      <c r="C91" t="s">
        <v>247</v>
      </c>
      <c r="D91" t="s">
        <v>854</v>
      </c>
      <c r="E91" t="s">
        <v>849</v>
      </c>
      <c r="F91" t="s">
        <v>13</v>
      </c>
      <c r="G91" s="15">
        <v>0</v>
      </c>
      <c r="H91" s="15">
        <v>0</v>
      </c>
      <c r="I91" s="15">
        <v>9908</v>
      </c>
      <c r="J91" s="15">
        <v>0</v>
      </c>
      <c r="K91" s="15">
        <v>0</v>
      </c>
      <c r="L91" s="15">
        <v>0</v>
      </c>
      <c r="M91" s="15">
        <v>0</v>
      </c>
      <c r="N91" s="15">
        <v>9908</v>
      </c>
      <c r="O91" t="s">
        <v>573</v>
      </c>
      <c r="P91">
        <v>12</v>
      </c>
      <c r="Q91" t="s">
        <v>954</v>
      </c>
    </row>
    <row r="92" spans="1:17" x14ac:dyDescent="0.3">
      <c r="A92" t="s">
        <v>855</v>
      </c>
      <c r="B92" s="148">
        <v>289</v>
      </c>
      <c r="C92" t="s">
        <v>1410</v>
      </c>
      <c r="D92" t="s">
        <v>254</v>
      </c>
      <c r="E92" t="s">
        <v>856</v>
      </c>
      <c r="F92" t="s">
        <v>4</v>
      </c>
      <c r="G92" s="15">
        <v>0</v>
      </c>
      <c r="H92" s="15">
        <v>591</v>
      </c>
      <c r="I92" s="15">
        <v>3496.9999999999995</v>
      </c>
      <c r="J92" s="15">
        <v>0</v>
      </c>
      <c r="K92" s="15">
        <v>0</v>
      </c>
      <c r="L92" s="15">
        <v>0</v>
      </c>
      <c r="M92" s="15">
        <v>0</v>
      </c>
      <c r="N92" s="15">
        <v>4087.9999999999995</v>
      </c>
      <c r="O92" t="s">
        <v>573</v>
      </c>
      <c r="P92">
        <v>24</v>
      </c>
      <c r="Q92" t="s">
        <v>254</v>
      </c>
    </row>
    <row r="93" spans="1:17" x14ac:dyDescent="0.3">
      <c r="A93" t="s">
        <v>857</v>
      </c>
      <c r="B93" s="148">
        <v>446</v>
      </c>
      <c r="C93" t="s">
        <v>401</v>
      </c>
      <c r="D93" t="s">
        <v>402</v>
      </c>
      <c r="E93" t="s">
        <v>858</v>
      </c>
      <c r="F93" t="s">
        <v>9</v>
      </c>
      <c r="G93" s="15">
        <v>0</v>
      </c>
      <c r="H93" s="15">
        <v>1600.8040000000003</v>
      </c>
      <c r="I93" s="15">
        <v>0</v>
      </c>
      <c r="J93" s="15">
        <v>0</v>
      </c>
      <c r="K93" s="15">
        <v>138.571</v>
      </c>
      <c r="L93" s="15">
        <v>0</v>
      </c>
      <c r="M93" s="15">
        <v>0</v>
      </c>
      <c r="N93" s="15">
        <v>1739.3750000000005</v>
      </c>
      <c r="O93" t="s">
        <v>536</v>
      </c>
      <c r="P93">
        <v>15</v>
      </c>
      <c r="Q93" t="s">
        <v>402</v>
      </c>
    </row>
    <row r="94" spans="1:17" x14ac:dyDescent="0.3">
      <c r="A94" t="s">
        <v>1294</v>
      </c>
      <c r="B94" s="148">
        <v>407</v>
      </c>
      <c r="C94" t="s">
        <v>255</v>
      </c>
      <c r="D94" t="s">
        <v>256</v>
      </c>
      <c r="E94" t="s">
        <v>680</v>
      </c>
      <c r="F94" t="s">
        <v>11</v>
      </c>
      <c r="G94" s="15">
        <v>0</v>
      </c>
      <c r="H94" s="15">
        <v>0</v>
      </c>
      <c r="I94" s="15">
        <v>0</v>
      </c>
      <c r="J94" s="15">
        <v>0</v>
      </c>
      <c r="K94" s="15">
        <v>0</v>
      </c>
      <c r="L94" s="15">
        <v>0</v>
      </c>
      <c r="M94" s="15">
        <v>0</v>
      </c>
      <c r="N94" s="15">
        <v>0</v>
      </c>
      <c r="O94">
        <v>0</v>
      </c>
      <c r="P94">
        <v>0</v>
      </c>
      <c r="Q94" t="s">
        <v>681</v>
      </c>
    </row>
    <row r="95" spans="1:17" x14ac:dyDescent="0.3">
      <c r="A95" t="s">
        <v>595</v>
      </c>
      <c r="B95" s="148">
        <v>2</v>
      </c>
      <c r="C95" t="s">
        <v>1404</v>
      </c>
      <c r="D95" t="s">
        <v>97</v>
      </c>
      <c r="E95" t="s">
        <v>587</v>
      </c>
      <c r="F95" t="s">
        <v>13</v>
      </c>
      <c r="G95" s="15">
        <v>0</v>
      </c>
      <c r="H95" s="15">
        <v>0</v>
      </c>
      <c r="I95" s="15">
        <v>4473</v>
      </c>
      <c r="J95" s="15">
        <v>0</v>
      </c>
      <c r="K95" s="15">
        <v>0</v>
      </c>
      <c r="L95" s="15">
        <v>0</v>
      </c>
      <c r="M95" s="15">
        <v>0</v>
      </c>
      <c r="N95" s="15">
        <v>4473</v>
      </c>
      <c r="O95" t="s">
        <v>573</v>
      </c>
      <c r="P95">
        <v>12</v>
      </c>
      <c r="Q95" t="s">
        <v>588</v>
      </c>
    </row>
    <row r="96" spans="1:17" x14ac:dyDescent="0.3">
      <c r="A96" t="s">
        <v>859</v>
      </c>
      <c r="B96" s="148">
        <v>16</v>
      </c>
      <c r="C96" t="s">
        <v>257</v>
      </c>
      <c r="D96" t="s">
        <v>860</v>
      </c>
      <c r="E96" t="s">
        <v>861</v>
      </c>
      <c r="F96" t="s">
        <v>8</v>
      </c>
      <c r="G96" s="15">
        <v>0</v>
      </c>
      <c r="H96" s="15">
        <v>0</v>
      </c>
      <c r="I96" s="15">
        <v>0</v>
      </c>
      <c r="J96" s="15">
        <v>0</v>
      </c>
      <c r="K96" s="15">
        <v>0</v>
      </c>
      <c r="L96" s="15">
        <v>0</v>
      </c>
      <c r="M96" s="15">
        <v>-240</v>
      </c>
      <c r="N96" s="15">
        <v>-240</v>
      </c>
      <c r="O96" t="s">
        <v>573</v>
      </c>
      <c r="P96">
        <v>12</v>
      </c>
      <c r="Q96" t="s">
        <v>862</v>
      </c>
    </row>
    <row r="97" spans="1:17" x14ac:dyDescent="0.3">
      <c r="A97" t="s">
        <v>863</v>
      </c>
      <c r="B97" s="148">
        <v>16</v>
      </c>
      <c r="C97" t="s">
        <v>257</v>
      </c>
      <c r="D97" t="s">
        <v>864</v>
      </c>
      <c r="E97" t="s">
        <v>861</v>
      </c>
      <c r="F97" t="s">
        <v>8</v>
      </c>
      <c r="G97" s="15">
        <v>0</v>
      </c>
      <c r="H97" s="15">
        <v>0</v>
      </c>
      <c r="I97" s="15">
        <v>0</v>
      </c>
      <c r="J97" s="15">
        <v>0</v>
      </c>
      <c r="K97" s="15">
        <v>0</v>
      </c>
      <c r="L97" s="15">
        <v>-375</v>
      </c>
      <c r="M97" s="15">
        <v>0</v>
      </c>
      <c r="N97" s="15">
        <v>-375</v>
      </c>
      <c r="O97" t="s">
        <v>573</v>
      </c>
      <c r="P97">
        <v>12</v>
      </c>
      <c r="Q97" t="s">
        <v>862</v>
      </c>
    </row>
    <row r="98" spans="1:17" x14ac:dyDescent="0.3">
      <c r="A98" t="s">
        <v>865</v>
      </c>
      <c r="B98" s="148">
        <v>16</v>
      </c>
      <c r="C98" t="s">
        <v>257</v>
      </c>
      <c r="D98" t="s">
        <v>866</v>
      </c>
      <c r="E98" t="s">
        <v>861</v>
      </c>
      <c r="F98" t="s">
        <v>8</v>
      </c>
      <c r="G98" s="15">
        <v>0</v>
      </c>
      <c r="H98" s="15">
        <v>0</v>
      </c>
      <c r="I98" s="15">
        <v>0</v>
      </c>
      <c r="J98" s="15">
        <v>0</v>
      </c>
      <c r="K98" s="15">
        <v>0</v>
      </c>
      <c r="L98" s="15">
        <v>0</v>
      </c>
      <c r="M98" s="15">
        <v>0</v>
      </c>
      <c r="N98" s="15">
        <v>0</v>
      </c>
      <c r="O98" t="s">
        <v>573</v>
      </c>
      <c r="P98">
        <v>12</v>
      </c>
      <c r="Q98" t="s">
        <v>862</v>
      </c>
    </row>
    <row r="99" spans="1:17" x14ac:dyDescent="0.3">
      <c r="A99" t="s">
        <v>867</v>
      </c>
      <c r="B99" s="148">
        <v>16</v>
      </c>
      <c r="C99" t="s">
        <v>257</v>
      </c>
      <c r="D99" t="s">
        <v>868</v>
      </c>
      <c r="E99" t="s">
        <v>861</v>
      </c>
      <c r="F99" t="s">
        <v>8</v>
      </c>
      <c r="G99" s="15">
        <v>0</v>
      </c>
      <c r="H99" s="15">
        <v>0</v>
      </c>
      <c r="I99" s="15">
        <v>0</v>
      </c>
      <c r="J99" s="15">
        <v>0</v>
      </c>
      <c r="K99" s="15">
        <v>0</v>
      </c>
      <c r="L99" s="15">
        <v>0</v>
      </c>
      <c r="M99" s="15">
        <v>0</v>
      </c>
      <c r="N99" s="15">
        <v>0</v>
      </c>
      <c r="O99" t="s">
        <v>573</v>
      </c>
      <c r="P99">
        <v>12</v>
      </c>
      <c r="Q99" t="s">
        <v>862</v>
      </c>
    </row>
    <row r="100" spans="1:17" x14ac:dyDescent="0.3">
      <c r="A100" t="s">
        <v>869</v>
      </c>
      <c r="B100" s="148">
        <v>16</v>
      </c>
      <c r="C100" t="s">
        <v>257</v>
      </c>
      <c r="D100" t="s">
        <v>870</v>
      </c>
      <c r="E100" t="s">
        <v>861</v>
      </c>
      <c r="F100" t="s">
        <v>8</v>
      </c>
      <c r="G100" s="15">
        <v>0</v>
      </c>
      <c r="H100" s="15">
        <v>0</v>
      </c>
      <c r="I100" s="15">
        <v>0</v>
      </c>
      <c r="J100" s="15">
        <v>0</v>
      </c>
      <c r="K100" s="15">
        <v>25014.999999999996</v>
      </c>
      <c r="L100" s="15">
        <v>0</v>
      </c>
      <c r="M100" s="15">
        <v>0</v>
      </c>
      <c r="N100" s="15">
        <v>25014.999999999996</v>
      </c>
      <c r="O100" t="s">
        <v>573</v>
      </c>
      <c r="P100">
        <v>12</v>
      </c>
      <c r="Q100" t="s">
        <v>862</v>
      </c>
    </row>
    <row r="101" spans="1:17" x14ac:dyDescent="0.3">
      <c r="A101" t="s">
        <v>1295</v>
      </c>
      <c r="B101" s="148">
        <v>16</v>
      </c>
      <c r="C101" t="s">
        <v>257</v>
      </c>
      <c r="D101" t="s">
        <v>1333</v>
      </c>
      <c r="E101" t="s">
        <v>861</v>
      </c>
      <c r="F101" t="s">
        <v>8</v>
      </c>
      <c r="G101" s="15">
        <v>0</v>
      </c>
      <c r="H101" s="15">
        <v>0</v>
      </c>
      <c r="I101" s="15">
        <v>0</v>
      </c>
      <c r="J101" s="15">
        <v>0</v>
      </c>
      <c r="K101" s="15">
        <v>0</v>
      </c>
      <c r="L101" s="15">
        <v>0</v>
      </c>
      <c r="M101" s="15">
        <v>0</v>
      </c>
      <c r="N101" s="15">
        <v>0</v>
      </c>
      <c r="O101">
        <v>0</v>
      </c>
      <c r="P101">
        <v>0</v>
      </c>
      <c r="Q101" t="s">
        <v>862</v>
      </c>
    </row>
    <row r="102" spans="1:17" x14ac:dyDescent="0.3">
      <c r="A102" t="s">
        <v>871</v>
      </c>
      <c r="B102" s="148">
        <v>16</v>
      </c>
      <c r="C102" t="s">
        <v>257</v>
      </c>
      <c r="D102" t="s">
        <v>872</v>
      </c>
      <c r="E102" t="s">
        <v>861</v>
      </c>
      <c r="F102" t="s">
        <v>8</v>
      </c>
      <c r="G102" s="15">
        <v>0</v>
      </c>
      <c r="H102" s="15">
        <v>0</v>
      </c>
      <c r="I102" s="15">
        <v>0</v>
      </c>
      <c r="J102" s="15">
        <v>0</v>
      </c>
      <c r="K102" s="15">
        <v>0</v>
      </c>
      <c r="L102" s="15">
        <v>0</v>
      </c>
      <c r="M102" s="15">
        <v>0</v>
      </c>
      <c r="N102" s="15">
        <v>0</v>
      </c>
      <c r="O102" t="s">
        <v>573</v>
      </c>
      <c r="P102">
        <v>12</v>
      </c>
      <c r="Q102" t="s">
        <v>862</v>
      </c>
    </row>
    <row r="103" spans="1:17" x14ac:dyDescent="0.3">
      <c r="A103" t="s">
        <v>873</v>
      </c>
      <c r="B103" s="148">
        <v>16</v>
      </c>
      <c r="C103" t="s">
        <v>257</v>
      </c>
      <c r="D103" t="s">
        <v>874</v>
      </c>
      <c r="E103" t="s">
        <v>861</v>
      </c>
      <c r="F103" t="s">
        <v>8</v>
      </c>
      <c r="G103" s="15">
        <v>0</v>
      </c>
      <c r="H103" s="15">
        <v>0</v>
      </c>
      <c r="I103" s="15">
        <v>124762.00000000001</v>
      </c>
      <c r="J103" s="15">
        <v>0</v>
      </c>
      <c r="K103" s="15">
        <v>0</v>
      </c>
      <c r="L103" s="15">
        <v>0</v>
      </c>
      <c r="M103" s="15">
        <v>0</v>
      </c>
      <c r="N103" s="15">
        <v>124762.00000000001</v>
      </c>
      <c r="O103" t="s">
        <v>573</v>
      </c>
      <c r="P103">
        <v>12</v>
      </c>
      <c r="Q103" t="s">
        <v>862</v>
      </c>
    </row>
    <row r="104" spans="1:17" x14ac:dyDescent="0.3">
      <c r="A104" t="s">
        <v>875</v>
      </c>
      <c r="B104" s="148">
        <v>660</v>
      </c>
      <c r="C104" t="s">
        <v>258</v>
      </c>
      <c r="D104" t="s">
        <v>259</v>
      </c>
      <c r="E104" t="s">
        <v>876</v>
      </c>
      <c r="F104" t="s">
        <v>6</v>
      </c>
      <c r="G104" s="15">
        <v>0</v>
      </c>
      <c r="H104" s="15">
        <v>494.90800000000007</v>
      </c>
      <c r="I104" s="15">
        <v>0</v>
      </c>
      <c r="J104" s="15">
        <v>0</v>
      </c>
      <c r="K104" s="15">
        <v>0</v>
      </c>
      <c r="L104" s="15">
        <v>0</v>
      </c>
      <c r="M104" s="15">
        <v>0</v>
      </c>
      <c r="N104" s="15">
        <v>494.90800000000007</v>
      </c>
      <c r="O104" t="s">
        <v>536</v>
      </c>
      <c r="P104">
        <v>12</v>
      </c>
      <c r="Q104" t="s">
        <v>259</v>
      </c>
    </row>
    <row r="105" spans="1:17" x14ac:dyDescent="0.3">
      <c r="A105" t="s">
        <v>877</v>
      </c>
      <c r="B105" s="148">
        <v>17</v>
      </c>
      <c r="C105" t="s">
        <v>1450</v>
      </c>
      <c r="D105" t="s">
        <v>1451</v>
      </c>
      <c r="E105" t="s">
        <v>878</v>
      </c>
      <c r="F105" t="s">
        <v>11</v>
      </c>
      <c r="G105" s="15">
        <v>0</v>
      </c>
      <c r="H105" s="15">
        <v>20368.000000000004</v>
      </c>
      <c r="I105" s="15">
        <v>0</v>
      </c>
      <c r="J105" s="15">
        <v>0</v>
      </c>
      <c r="K105" s="15">
        <v>1788.93</v>
      </c>
      <c r="L105" s="15">
        <v>0</v>
      </c>
      <c r="M105" s="15">
        <v>-7</v>
      </c>
      <c r="N105" s="15">
        <v>22149.93</v>
      </c>
      <c r="O105" t="s">
        <v>573</v>
      </c>
      <c r="P105">
        <v>36</v>
      </c>
      <c r="Q105" t="s">
        <v>261</v>
      </c>
    </row>
    <row r="106" spans="1:17" x14ac:dyDescent="0.3">
      <c r="A106" t="s">
        <v>596</v>
      </c>
      <c r="B106" s="148">
        <v>2</v>
      </c>
      <c r="C106" t="s">
        <v>1404</v>
      </c>
      <c r="D106" t="s">
        <v>101</v>
      </c>
      <c r="E106" t="s">
        <v>587</v>
      </c>
      <c r="F106" t="s">
        <v>13</v>
      </c>
      <c r="G106" s="15">
        <v>0</v>
      </c>
      <c r="H106" s="15">
        <v>0</v>
      </c>
      <c r="I106" s="15">
        <v>0</v>
      </c>
      <c r="J106" s="15">
        <v>0</v>
      </c>
      <c r="K106" s="15">
        <v>0</v>
      </c>
      <c r="L106" s="15">
        <v>0</v>
      </c>
      <c r="M106" s="15">
        <v>0</v>
      </c>
      <c r="N106" s="15">
        <v>0</v>
      </c>
      <c r="O106" t="s">
        <v>573</v>
      </c>
      <c r="P106">
        <v>12</v>
      </c>
      <c r="Q106" t="s">
        <v>588</v>
      </c>
    </row>
    <row r="107" spans="1:17" x14ac:dyDescent="0.3">
      <c r="A107" t="s">
        <v>879</v>
      </c>
      <c r="B107" s="148">
        <v>687</v>
      </c>
      <c r="C107" t="s">
        <v>262</v>
      </c>
      <c r="D107" t="s">
        <v>263</v>
      </c>
      <c r="E107" t="s">
        <v>880</v>
      </c>
      <c r="F107" t="s">
        <v>14</v>
      </c>
      <c r="G107" s="15">
        <v>0</v>
      </c>
      <c r="H107" s="15">
        <v>0</v>
      </c>
      <c r="I107" s="15">
        <v>0</v>
      </c>
      <c r="J107" s="15">
        <v>0</v>
      </c>
      <c r="K107" s="15">
        <v>0</v>
      </c>
      <c r="L107" s="15">
        <v>0</v>
      </c>
      <c r="M107" s="15">
        <v>0</v>
      </c>
      <c r="N107" s="15">
        <v>0</v>
      </c>
      <c r="O107">
        <v>0</v>
      </c>
      <c r="P107">
        <v>0</v>
      </c>
      <c r="Q107" t="s">
        <v>263</v>
      </c>
    </row>
    <row r="108" spans="1:17" x14ac:dyDescent="0.3">
      <c r="A108" t="s">
        <v>881</v>
      </c>
      <c r="B108" s="148">
        <v>281</v>
      </c>
      <c r="C108" t="s">
        <v>264</v>
      </c>
      <c r="D108" t="s">
        <v>265</v>
      </c>
      <c r="E108" t="s">
        <v>882</v>
      </c>
      <c r="F108" t="s">
        <v>9</v>
      </c>
      <c r="G108" s="15">
        <v>0</v>
      </c>
      <c r="H108" s="15">
        <v>1815.0809999999999</v>
      </c>
      <c r="I108" s="15">
        <v>0</v>
      </c>
      <c r="J108" s="15">
        <v>0</v>
      </c>
      <c r="K108" s="15">
        <v>0</v>
      </c>
      <c r="L108" s="15">
        <v>0</v>
      </c>
      <c r="M108" s="15">
        <v>0</v>
      </c>
      <c r="N108" s="15">
        <v>1815.0809999999999</v>
      </c>
      <c r="O108" t="s">
        <v>536</v>
      </c>
      <c r="P108">
        <v>12</v>
      </c>
      <c r="Q108" t="s">
        <v>265</v>
      </c>
    </row>
    <row r="109" spans="1:17" x14ac:dyDescent="0.3">
      <c r="A109" t="s">
        <v>883</v>
      </c>
      <c r="B109" s="148">
        <v>376</v>
      </c>
      <c r="C109" t="s">
        <v>266</v>
      </c>
      <c r="D109" t="s">
        <v>267</v>
      </c>
      <c r="E109" t="s">
        <v>884</v>
      </c>
      <c r="F109" t="s">
        <v>9</v>
      </c>
      <c r="G109" s="15">
        <v>0</v>
      </c>
      <c r="H109" s="15">
        <v>933.31</v>
      </c>
      <c r="I109" s="15">
        <v>0</v>
      </c>
      <c r="J109" s="15">
        <v>0</v>
      </c>
      <c r="K109" s="15">
        <v>326.43200000000002</v>
      </c>
      <c r="L109" s="15">
        <v>0</v>
      </c>
      <c r="M109" s="15">
        <v>0</v>
      </c>
      <c r="N109" s="15">
        <v>1259.7420000000004</v>
      </c>
      <c r="O109" t="s">
        <v>536</v>
      </c>
      <c r="P109">
        <v>24</v>
      </c>
      <c r="Q109" t="s">
        <v>267</v>
      </c>
    </row>
    <row r="110" spans="1:17" x14ac:dyDescent="0.3">
      <c r="A110" t="s">
        <v>885</v>
      </c>
      <c r="B110" s="148">
        <v>353</v>
      </c>
      <c r="C110" t="s">
        <v>268</v>
      </c>
      <c r="D110" t="s">
        <v>269</v>
      </c>
      <c r="E110" t="s">
        <v>886</v>
      </c>
      <c r="F110" t="s">
        <v>8</v>
      </c>
      <c r="G110" s="15">
        <v>0</v>
      </c>
      <c r="H110" s="15">
        <v>112.093</v>
      </c>
      <c r="I110" s="15">
        <v>713.15499999999997</v>
      </c>
      <c r="J110" s="15">
        <v>0</v>
      </c>
      <c r="K110" s="15">
        <v>0</v>
      </c>
      <c r="L110" s="15">
        <v>0</v>
      </c>
      <c r="M110" s="15">
        <v>0</v>
      </c>
      <c r="N110" s="15">
        <v>825.24799999999993</v>
      </c>
      <c r="O110" t="s">
        <v>536</v>
      </c>
      <c r="P110">
        <v>19</v>
      </c>
      <c r="Q110" t="s">
        <v>269</v>
      </c>
    </row>
    <row r="111" spans="1:17" x14ac:dyDescent="0.3">
      <c r="A111" t="s">
        <v>887</v>
      </c>
      <c r="B111" s="148">
        <v>330</v>
      </c>
      <c r="C111" t="s">
        <v>270</v>
      </c>
      <c r="D111" t="s">
        <v>271</v>
      </c>
      <c r="E111" t="s">
        <v>888</v>
      </c>
      <c r="F111" t="s">
        <v>6</v>
      </c>
      <c r="G111" s="15">
        <v>0</v>
      </c>
      <c r="H111" s="15">
        <v>418.42500000000001</v>
      </c>
      <c r="I111" s="15">
        <v>0</v>
      </c>
      <c r="J111" s="15">
        <v>0</v>
      </c>
      <c r="K111" s="15">
        <v>0</v>
      </c>
      <c r="L111" s="15">
        <v>0</v>
      </c>
      <c r="M111" s="15">
        <v>0</v>
      </c>
      <c r="N111" s="15">
        <v>418.42500000000001</v>
      </c>
      <c r="O111" t="s">
        <v>536</v>
      </c>
      <c r="P111">
        <v>12</v>
      </c>
      <c r="Q111" t="s">
        <v>271</v>
      </c>
    </row>
    <row r="112" spans="1:17" x14ac:dyDescent="0.3">
      <c r="A112" t="s">
        <v>889</v>
      </c>
      <c r="B112" s="148">
        <v>570</v>
      </c>
      <c r="C112" t="s">
        <v>403</v>
      </c>
      <c r="D112" t="s">
        <v>404</v>
      </c>
      <c r="E112" t="s">
        <v>890</v>
      </c>
      <c r="F112" t="s">
        <v>9</v>
      </c>
      <c r="G112" s="15">
        <v>0</v>
      </c>
      <c r="H112" s="15">
        <v>54.689</v>
      </c>
      <c r="I112" s="15">
        <v>0</v>
      </c>
      <c r="J112" s="15">
        <v>0</v>
      </c>
      <c r="K112" s="15">
        <v>0</v>
      </c>
      <c r="L112" s="15">
        <v>0</v>
      </c>
      <c r="M112" s="15">
        <v>0</v>
      </c>
      <c r="N112" s="15">
        <v>54.689</v>
      </c>
      <c r="O112" t="s">
        <v>536</v>
      </c>
      <c r="P112">
        <v>10</v>
      </c>
      <c r="Q112" t="s">
        <v>404</v>
      </c>
    </row>
    <row r="113" spans="1:17" x14ac:dyDescent="0.3">
      <c r="A113" t="s">
        <v>891</v>
      </c>
      <c r="B113" s="148">
        <v>321</v>
      </c>
      <c r="C113" t="s">
        <v>272</v>
      </c>
      <c r="D113" t="s">
        <v>273</v>
      </c>
      <c r="E113" t="s">
        <v>892</v>
      </c>
      <c r="F113" t="s">
        <v>6</v>
      </c>
      <c r="G113" s="15">
        <v>0</v>
      </c>
      <c r="H113" s="15">
        <v>1046.8689999999999</v>
      </c>
      <c r="I113" s="15">
        <v>0</v>
      </c>
      <c r="J113" s="15">
        <v>0</v>
      </c>
      <c r="K113" s="15">
        <v>0</v>
      </c>
      <c r="L113" s="15">
        <v>0</v>
      </c>
      <c r="M113" s="15">
        <v>0</v>
      </c>
      <c r="N113" s="15">
        <v>1046.8689999999999</v>
      </c>
      <c r="O113" t="s">
        <v>536</v>
      </c>
      <c r="P113">
        <v>9</v>
      </c>
      <c r="Q113" t="s">
        <v>273</v>
      </c>
    </row>
    <row r="114" spans="1:17" x14ac:dyDescent="0.3">
      <c r="A114" t="s">
        <v>893</v>
      </c>
      <c r="B114" s="148">
        <v>18</v>
      </c>
      <c r="C114" t="s">
        <v>894</v>
      </c>
      <c r="D114" t="s">
        <v>895</v>
      </c>
      <c r="E114" t="s">
        <v>585</v>
      </c>
      <c r="F114" t="s">
        <v>12</v>
      </c>
      <c r="G114" s="15">
        <v>0</v>
      </c>
      <c r="H114" s="15">
        <v>723815</v>
      </c>
      <c r="I114" s="15">
        <v>0</v>
      </c>
      <c r="J114" s="15">
        <v>0</v>
      </c>
      <c r="K114" s="15">
        <v>0</v>
      </c>
      <c r="L114" s="15">
        <v>0</v>
      </c>
      <c r="M114" s="15">
        <v>0</v>
      </c>
      <c r="N114" s="15">
        <v>723815</v>
      </c>
      <c r="O114" t="s">
        <v>573</v>
      </c>
      <c r="P114">
        <v>24</v>
      </c>
      <c r="Q114">
        <v>0</v>
      </c>
    </row>
    <row r="115" spans="1:17" x14ac:dyDescent="0.3">
      <c r="A115" t="s">
        <v>896</v>
      </c>
      <c r="B115" s="148">
        <v>44</v>
      </c>
      <c r="C115" t="s">
        <v>274</v>
      </c>
      <c r="D115" t="s">
        <v>275</v>
      </c>
      <c r="E115" t="s">
        <v>897</v>
      </c>
      <c r="F115" t="s">
        <v>14</v>
      </c>
      <c r="G115" s="15">
        <v>0</v>
      </c>
      <c r="H115" s="15">
        <v>2208.7150000000001</v>
      </c>
      <c r="I115" s="15">
        <v>0</v>
      </c>
      <c r="J115" s="15">
        <v>0</v>
      </c>
      <c r="K115" s="15">
        <v>0</v>
      </c>
      <c r="L115" s="15">
        <v>0</v>
      </c>
      <c r="M115" s="15">
        <v>0</v>
      </c>
      <c r="N115" s="15">
        <v>2208.7150000000001</v>
      </c>
      <c r="O115" t="s">
        <v>536</v>
      </c>
      <c r="P115">
        <v>12</v>
      </c>
      <c r="Q115" t="s">
        <v>275</v>
      </c>
    </row>
    <row r="116" spans="1:17" x14ac:dyDescent="0.3">
      <c r="A116" t="s">
        <v>898</v>
      </c>
      <c r="B116" s="148">
        <v>0</v>
      </c>
      <c r="C116" t="s">
        <v>276</v>
      </c>
      <c r="D116" t="s">
        <v>277</v>
      </c>
      <c r="E116" t="s">
        <v>899</v>
      </c>
      <c r="F116" t="s">
        <v>13</v>
      </c>
      <c r="G116" s="15">
        <v>0</v>
      </c>
      <c r="H116" s="15">
        <v>2464</v>
      </c>
      <c r="I116" s="15">
        <v>0</v>
      </c>
      <c r="J116" s="15">
        <v>0</v>
      </c>
      <c r="K116" s="15">
        <v>0</v>
      </c>
      <c r="L116" s="15">
        <v>0</v>
      </c>
      <c r="M116" s="15">
        <v>0</v>
      </c>
      <c r="N116" s="15">
        <v>2464</v>
      </c>
      <c r="O116" t="s">
        <v>573</v>
      </c>
      <c r="P116">
        <v>12</v>
      </c>
      <c r="Q116" t="s">
        <v>278</v>
      </c>
    </row>
    <row r="117" spans="1:17" x14ac:dyDescent="0.3">
      <c r="A117" t="s">
        <v>562</v>
      </c>
      <c r="B117" s="148">
        <v>449</v>
      </c>
      <c r="C117" t="s">
        <v>61</v>
      </c>
      <c r="D117" t="s">
        <v>62</v>
      </c>
      <c r="E117" t="s">
        <v>563</v>
      </c>
      <c r="F117" t="s">
        <v>8</v>
      </c>
      <c r="G117" s="15">
        <v>0</v>
      </c>
      <c r="H117" s="15">
        <v>249.42000000000002</v>
      </c>
      <c r="I117" s="15">
        <v>0</v>
      </c>
      <c r="J117" s="15">
        <v>0</v>
      </c>
      <c r="K117" s="15">
        <v>0</v>
      </c>
      <c r="L117" s="15">
        <v>0</v>
      </c>
      <c r="M117" s="15">
        <v>0</v>
      </c>
      <c r="N117" s="15">
        <v>249.42000000000002</v>
      </c>
      <c r="O117" t="s">
        <v>536</v>
      </c>
      <c r="P117">
        <v>11</v>
      </c>
      <c r="Q117" t="s">
        <v>62</v>
      </c>
    </row>
    <row r="118" spans="1:17" x14ac:dyDescent="0.3">
      <c r="A118" t="s">
        <v>597</v>
      </c>
      <c r="B118" s="148">
        <v>2</v>
      </c>
      <c r="C118" t="s">
        <v>1404</v>
      </c>
      <c r="D118" t="s">
        <v>1411</v>
      </c>
      <c r="E118" t="s">
        <v>587</v>
      </c>
      <c r="F118" t="s">
        <v>13</v>
      </c>
      <c r="G118" s="15">
        <v>0</v>
      </c>
      <c r="H118" s="15">
        <v>461</v>
      </c>
      <c r="I118" s="15">
        <v>0</v>
      </c>
      <c r="J118" s="15">
        <v>0</v>
      </c>
      <c r="K118" s="15">
        <v>0</v>
      </c>
      <c r="L118" s="15">
        <v>0</v>
      </c>
      <c r="M118" s="15">
        <v>0</v>
      </c>
      <c r="N118" s="15">
        <v>461</v>
      </c>
      <c r="O118" t="s">
        <v>573</v>
      </c>
      <c r="P118">
        <v>12</v>
      </c>
      <c r="Q118" t="s">
        <v>588</v>
      </c>
    </row>
    <row r="119" spans="1:17" x14ac:dyDescent="0.3">
      <c r="A119" t="s">
        <v>900</v>
      </c>
      <c r="B119" s="148">
        <v>0</v>
      </c>
      <c r="C119" t="s">
        <v>276</v>
      </c>
      <c r="D119" t="s">
        <v>279</v>
      </c>
      <c r="E119" t="s">
        <v>899</v>
      </c>
      <c r="F119" t="s">
        <v>13</v>
      </c>
      <c r="G119" s="15">
        <v>0</v>
      </c>
      <c r="H119" s="15">
        <v>0</v>
      </c>
      <c r="I119" s="15">
        <v>5809.0000000000009</v>
      </c>
      <c r="J119" s="15">
        <v>0</v>
      </c>
      <c r="K119" s="15">
        <v>0</v>
      </c>
      <c r="L119" s="15">
        <v>0</v>
      </c>
      <c r="M119" s="15">
        <v>0</v>
      </c>
      <c r="N119" s="15">
        <v>5809.0000000000009</v>
      </c>
      <c r="O119" t="s">
        <v>573</v>
      </c>
      <c r="P119">
        <v>12</v>
      </c>
      <c r="Q119" t="s">
        <v>278</v>
      </c>
    </row>
    <row r="120" spans="1:17" x14ac:dyDescent="0.3">
      <c r="A120" t="s">
        <v>901</v>
      </c>
      <c r="B120" s="148">
        <v>0</v>
      </c>
      <c r="C120" t="s">
        <v>276</v>
      </c>
      <c r="D120" t="s">
        <v>280</v>
      </c>
      <c r="E120" t="s">
        <v>899</v>
      </c>
      <c r="F120" t="s">
        <v>13</v>
      </c>
      <c r="G120" s="15">
        <v>0</v>
      </c>
      <c r="H120" s="15">
        <v>0</v>
      </c>
      <c r="I120" s="15">
        <v>9111</v>
      </c>
      <c r="J120" s="15">
        <v>0</v>
      </c>
      <c r="K120" s="15">
        <v>0</v>
      </c>
      <c r="L120" s="15">
        <v>0</v>
      </c>
      <c r="M120" s="15">
        <v>0</v>
      </c>
      <c r="N120" s="15">
        <v>9111</v>
      </c>
      <c r="O120" t="s">
        <v>573</v>
      </c>
      <c r="P120">
        <v>12</v>
      </c>
      <c r="Q120" t="s">
        <v>278</v>
      </c>
    </row>
    <row r="121" spans="1:17" x14ac:dyDescent="0.3">
      <c r="A121" t="s">
        <v>902</v>
      </c>
      <c r="B121" s="148">
        <v>343</v>
      </c>
      <c r="C121" t="s">
        <v>281</v>
      </c>
      <c r="D121" t="s">
        <v>282</v>
      </c>
      <c r="E121" t="s">
        <v>903</v>
      </c>
      <c r="F121" t="s">
        <v>9</v>
      </c>
      <c r="G121" s="15">
        <v>0</v>
      </c>
      <c r="H121" s="15">
        <v>219.96499999999997</v>
      </c>
      <c r="I121" s="15">
        <v>0</v>
      </c>
      <c r="J121" s="15">
        <v>0</v>
      </c>
      <c r="K121" s="15">
        <v>0</v>
      </c>
      <c r="L121" s="15">
        <v>0</v>
      </c>
      <c r="M121" s="15">
        <v>0</v>
      </c>
      <c r="N121" s="15">
        <v>219.96499999999997</v>
      </c>
      <c r="O121" t="s">
        <v>536</v>
      </c>
      <c r="P121">
        <v>12</v>
      </c>
      <c r="Q121" t="s">
        <v>282</v>
      </c>
    </row>
    <row r="122" spans="1:17" x14ac:dyDescent="0.3">
      <c r="A122" t="s">
        <v>904</v>
      </c>
      <c r="B122" s="148">
        <v>343</v>
      </c>
      <c r="C122" t="s">
        <v>281</v>
      </c>
      <c r="D122" t="s">
        <v>283</v>
      </c>
      <c r="E122" t="s">
        <v>905</v>
      </c>
      <c r="F122" t="s">
        <v>9</v>
      </c>
      <c r="G122" s="15">
        <v>0</v>
      </c>
      <c r="H122" s="15">
        <v>256.80099999999999</v>
      </c>
      <c r="I122" s="15">
        <v>0</v>
      </c>
      <c r="J122" s="15">
        <v>0</v>
      </c>
      <c r="K122" s="15">
        <v>0</v>
      </c>
      <c r="L122" s="15">
        <v>0</v>
      </c>
      <c r="M122" s="15">
        <v>0</v>
      </c>
      <c r="N122" s="15">
        <v>256.80099999999999</v>
      </c>
      <c r="O122" t="s">
        <v>536</v>
      </c>
      <c r="P122">
        <v>12</v>
      </c>
      <c r="Q122" t="s">
        <v>283</v>
      </c>
    </row>
    <row r="123" spans="1:17" x14ac:dyDescent="0.3">
      <c r="A123" t="s">
        <v>906</v>
      </c>
      <c r="B123" s="148">
        <v>343</v>
      </c>
      <c r="C123" t="s">
        <v>281</v>
      </c>
      <c r="D123" t="s">
        <v>284</v>
      </c>
      <c r="E123" t="s">
        <v>907</v>
      </c>
      <c r="F123" t="s">
        <v>9</v>
      </c>
      <c r="G123" s="15">
        <v>0</v>
      </c>
      <c r="H123" s="15">
        <v>56.324000000000005</v>
      </c>
      <c r="I123" s="15">
        <v>0</v>
      </c>
      <c r="J123" s="15">
        <v>0</v>
      </c>
      <c r="K123" s="15">
        <v>0</v>
      </c>
      <c r="L123" s="15">
        <v>0</v>
      </c>
      <c r="M123" s="15">
        <v>0</v>
      </c>
      <c r="N123" s="15">
        <v>56.324000000000005</v>
      </c>
      <c r="O123" t="s">
        <v>536</v>
      </c>
      <c r="P123">
        <v>12</v>
      </c>
      <c r="Q123" t="s">
        <v>284</v>
      </c>
    </row>
    <row r="124" spans="1:17" x14ac:dyDescent="0.3">
      <c r="A124" t="s">
        <v>908</v>
      </c>
      <c r="B124" s="148">
        <v>343</v>
      </c>
      <c r="C124" t="s">
        <v>281</v>
      </c>
      <c r="D124" t="s">
        <v>285</v>
      </c>
      <c r="E124" t="s">
        <v>909</v>
      </c>
      <c r="F124" t="s">
        <v>9</v>
      </c>
      <c r="G124" s="15">
        <v>0</v>
      </c>
      <c r="H124" s="15">
        <v>257.45600000000002</v>
      </c>
      <c r="I124" s="15">
        <v>0</v>
      </c>
      <c r="J124" s="15">
        <v>0</v>
      </c>
      <c r="K124" s="15">
        <v>0</v>
      </c>
      <c r="L124" s="15">
        <v>0</v>
      </c>
      <c r="M124" s="15">
        <v>0</v>
      </c>
      <c r="N124" s="15">
        <v>257.45600000000002</v>
      </c>
      <c r="O124" t="s">
        <v>536</v>
      </c>
      <c r="P124">
        <v>12</v>
      </c>
      <c r="Q124" t="s">
        <v>285</v>
      </c>
    </row>
    <row r="125" spans="1:17" x14ac:dyDescent="0.3">
      <c r="A125" t="s">
        <v>910</v>
      </c>
      <c r="B125" s="148">
        <v>343</v>
      </c>
      <c r="C125" t="s">
        <v>281</v>
      </c>
      <c r="D125" t="s">
        <v>286</v>
      </c>
      <c r="E125" t="s">
        <v>911</v>
      </c>
      <c r="F125" t="s">
        <v>9</v>
      </c>
      <c r="G125" s="15">
        <v>0</v>
      </c>
      <c r="H125" s="15">
        <v>120.03600000000002</v>
      </c>
      <c r="I125" s="15">
        <v>0</v>
      </c>
      <c r="J125" s="15">
        <v>0</v>
      </c>
      <c r="K125" s="15">
        <v>0</v>
      </c>
      <c r="L125" s="15">
        <v>0</v>
      </c>
      <c r="M125" s="15">
        <v>0</v>
      </c>
      <c r="N125" s="15">
        <v>120.03600000000002</v>
      </c>
      <c r="O125" t="s">
        <v>536</v>
      </c>
      <c r="P125">
        <v>12</v>
      </c>
      <c r="Q125" t="s">
        <v>286</v>
      </c>
    </row>
    <row r="126" spans="1:17" x14ac:dyDescent="0.3">
      <c r="A126" t="s">
        <v>912</v>
      </c>
      <c r="B126" s="148">
        <v>22</v>
      </c>
      <c r="C126" t="s">
        <v>287</v>
      </c>
      <c r="D126" t="s">
        <v>288</v>
      </c>
      <c r="E126" t="s">
        <v>913</v>
      </c>
      <c r="F126" t="s">
        <v>6</v>
      </c>
      <c r="G126" s="15">
        <v>0</v>
      </c>
      <c r="H126" s="15">
        <v>25789.399999999994</v>
      </c>
      <c r="I126" s="15">
        <v>0</v>
      </c>
      <c r="J126" s="15">
        <v>0</v>
      </c>
      <c r="K126" s="15">
        <v>0</v>
      </c>
      <c r="L126" s="15">
        <v>0</v>
      </c>
      <c r="M126" s="15">
        <v>0</v>
      </c>
      <c r="N126" s="15">
        <v>25789.399999999994</v>
      </c>
      <c r="O126" t="s">
        <v>536</v>
      </c>
      <c r="P126">
        <v>12</v>
      </c>
      <c r="Q126" t="s">
        <v>914</v>
      </c>
    </row>
    <row r="127" spans="1:17" x14ac:dyDescent="0.3">
      <c r="A127" t="s">
        <v>1296</v>
      </c>
      <c r="B127" s="148">
        <v>319</v>
      </c>
      <c r="C127" t="s">
        <v>289</v>
      </c>
      <c r="D127" t="s">
        <v>290</v>
      </c>
      <c r="E127" t="s">
        <v>631</v>
      </c>
      <c r="F127" t="s">
        <v>9</v>
      </c>
      <c r="G127" s="15">
        <v>0</v>
      </c>
      <c r="H127" s="15">
        <v>0</v>
      </c>
      <c r="I127" s="15">
        <v>0</v>
      </c>
      <c r="J127" s="15">
        <v>0</v>
      </c>
      <c r="K127" s="15">
        <v>0</v>
      </c>
      <c r="L127" s="15">
        <v>0</v>
      </c>
      <c r="M127" s="15">
        <v>0</v>
      </c>
      <c r="N127" s="15">
        <v>0</v>
      </c>
      <c r="O127">
        <v>0</v>
      </c>
      <c r="P127">
        <v>0</v>
      </c>
      <c r="Q127" t="s">
        <v>632</v>
      </c>
    </row>
    <row r="128" spans="1:17" x14ac:dyDescent="0.3">
      <c r="A128" t="s">
        <v>915</v>
      </c>
      <c r="B128" s="148">
        <v>625</v>
      </c>
      <c r="C128" t="s">
        <v>406</v>
      </c>
      <c r="D128" t="s">
        <v>407</v>
      </c>
      <c r="E128" t="s">
        <v>916</v>
      </c>
      <c r="F128" t="s">
        <v>9</v>
      </c>
      <c r="G128" s="15">
        <v>0</v>
      </c>
      <c r="H128" s="15">
        <v>295.82900000000001</v>
      </c>
      <c r="I128" s="15">
        <v>0</v>
      </c>
      <c r="J128" s="15">
        <v>0</v>
      </c>
      <c r="K128" s="15">
        <v>0</v>
      </c>
      <c r="L128" s="15">
        <v>0</v>
      </c>
      <c r="M128" s="15">
        <v>0</v>
      </c>
      <c r="N128" s="15">
        <v>295.82900000000001</v>
      </c>
      <c r="O128" t="s">
        <v>536</v>
      </c>
      <c r="P128">
        <v>4</v>
      </c>
      <c r="Q128" t="s">
        <v>407</v>
      </c>
    </row>
    <row r="129" spans="1:17" x14ac:dyDescent="0.3">
      <c r="A129" t="s">
        <v>598</v>
      </c>
      <c r="B129" s="148">
        <v>2</v>
      </c>
      <c r="C129" t="s">
        <v>1404</v>
      </c>
      <c r="D129" t="s">
        <v>88</v>
      </c>
      <c r="E129" t="s">
        <v>587</v>
      </c>
      <c r="F129" t="s">
        <v>13</v>
      </c>
      <c r="G129" s="15">
        <v>0</v>
      </c>
      <c r="H129" s="15">
        <v>1713</v>
      </c>
      <c r="I129" s="15">
        <v>0</v>
      </c>
      <c r="J129" s="15">
        <v>0</v>
      </c>
      <c r="K129" s="15">
        <v>0</v>
      </c>
      <c r="L129" s="15">
        <v>0</v>
      </c>
      <c r="M129" s="15">
        <v>0</v>
      </c>
      <c r="N129" s="15">
        <v>1713</v>
      </c>
      <c r="O129" t="s">
        <v>573</v>
      </c>
      <c r="P129">
        <v>12</v>
      </c>
      <c r="Q129" t="s">
        <v>588</v>
      </c>
    </row>
    <row r="130" spans="1:17" x14ac:dyDescent="0.3">
      <c r="A130" t="s">
        <v>917</v>
      </c>
      <c r="B130" s="148">
        <v>365</v>
      </c>
      <c r="C130" t="s">
        <v>291</v>
      </c>
      <c r="D130" t="s">
        <v>292</v>
      </c>
      <c r="E130" t="s">
        <v>918</v>
      </c>
      <c r="F130" t="s">
        <v>9</v>
      </c>
      <c r="G130" s="15">
        <v>0</v>
      </c>
      <c r="H130" s="15">
        <v>1452.6959999999999</v>
      </c>
      <c r="I130" s="15">
        <v>0</v>
      </c>
      <c r="J130" s="15">
        <v>0</v>
      </c>
      <c r="K130" s="15">
        <v>0</v>
      </c>
      <c r="L130" s="15">
        <v>0</v>
      </c>
      <c r="M130" s="15">
        <v>0</v>
      </c>
      <c r="N130" s="15">
        <v>1452.6959999999999</v>
      </c>
      <c r="O130" t="s">
        <v>536</v>
      </c>
      <c r="P130">
        <v>12</v>
      </c>
      <c r="Q130" t="s">
        <v>292</v>
      </c>
    </row>
    <row r="131" spans="1:17" x14ac:dyDescent="0.3">
      <c r="A131" t="s">
        <v>1037</v>
      </c>
      <c r="B131" s="148">
        <v>659</v>
      </c>
      <c r="C131" t="s">
        <v>293</v>
      </c>
      <c r="D131" t="s">
        <v>294</v>
      </c>
      <c r="E131" t="s">
        <v>1038</v>
      </c>
      <c r="F131" t="s">
        <v>6</v>
      </c>
      <c r="G131" s="15">
        <v>0</v>
      </c>
      <c r="H131" s="15">
        <v>976.3209999999998</v>
      </c>
      <c r="I131" s="15">
        <v>0</v>
      </c>
      <c r="J131" s="15">
        <v>0.7320000000000001</v>
      </c>
      <c r="K131" s="15">
        <v>11.794</v>
      </c>
      <c r="L131" s="15">
        <v>0</v>
      </c>
      <c r="M131" s="15">
        <v>0</v>
      </c>
      <c r="N131" s="15">
        <v>988.84699999999975</v>
      </c>
      <c r="O131" t="s">
        <v>536</v>
      </c>
      <c r="P131">
        <v>24</v>
      </c>
      <c r="Q131" t="s">
        <v>294</v>
      </c>
    </row>
    <row r="132" spans="1:17" x14ac:dyDescent="0.3">
      <c r="A132" t="s">
        <v>919</v>
      </c>
      <c r="B132" s="148">
        <v>340</v>
      </c>
      <c r="C132" t="s">
        <v>295</v>
      </c>
      <c r="D132" t="s">
        <v>296</v>
      </c>
      <c r="E132" t="s">
        <v>920</v>
      </c>
      <c r="F132" t="s">
        <v>4</v>
      </c>
      <c r="G132" s="15">
        <v>0</v>
      </c>
      <c r="H132" s="15">
        <v>299.75799999999998</v>
      </c>
      <c r="I132" s="15">
        <v>0</v>
      </c>
      <c r="J132" s="15">
        <v>0</v>
      </c>
      <c r="K132" s="15">
        <v>0</v>
      </c>
      <c r="L132" s="15">
        <v>0</v>
      </c>
      <c r="M132" s="15">
        <v>0</v>
      </c>
      <c r="N132" s="15">
        <v>299.75799999999998</v>
      </c>
      <c r="O132" t="s">
        <v>536</v>
      </c>
      <c r="P132">
        <v>12</v>
      </c>
      <c r="Q132" t="s">
        <v>296</v>
      </c>
    </row>
    <row r="133" spans="1:17" x14ac:dyDescent="0.3">
      <c r="A133" t="s">
        <v>921</v>
      </c>
      <c r="B133" s="148">
        <v>661</v>
      </c>
      <c r="C133" t="s">
        <v>297</v>
      </c>
      <c r="D133" t="s">
        <v>298</v>
      </c>
      <c r="E133" t="s">
        <v>922</v>
      </c>
      <c r="F133" t="s">
        <v>6</v>
      </c>
      <c r="G133" s="15">
        <v>0</v>
      </c>
      <c r="H133" s="15">
        <v>710.601</v>
      </c>
      <c r="I133" s="15">
        <v>0</v>
      </c>
      <c r="J133" s="15">
        <v>0</v>
      </c>
      <c r="K133" s="15">
        <v>0</v>
      </c>
      <c r="L133" s="15">
        <v>0</v>
      </c>
      <c r="M133" s="15">
        <v>0</v>
      </c>
      <c r="N133" s="15">
        <v>710.601</v>
      </c>
      <c r="O133" t="s">
        <v>536</v>
      </c>
      <c r="P133">
        <v>12</v>
      </c>
      <c r="Q133" t="s">
        <v>298</v>
      </c>
    </row>
    <row r="134" spans="1:17" x14ac:dyDescent="0.3">
      <c r="A134" t="s">
        <v>923</v>
      </c>
      <c r="B134" s="148">
        <v>416</v>
      </c>
      <c r="C134" t="s">
        <v>299</v>
      </c>
      <c r="D134" t="s">
        <v>300</v>
      </c>
      <c r="E134" t="s">
        <v>924</v>
      </c>
      <c r="F134" t="s">
        <v>14</v>
      </c>
      <c r="G134" s="15">
        <v>0</v>
      </c>
      <c r="H134" s="15">
        <v>463.63199999999995</v>
      </c>
      <c r="I134" s="15">
        <v>0</v>
      </c>
      <c r="J134" s="15">
        <v>0</v>
      </c>
      <c r="K134" s="15">
        <v>0</v>
      </c>
      <c r="L134" s="15">
        <v>0</v>
      </c>
      <c r="M134" s="15">
        <v>0</v>
      </c>
      <c r="N134" s="15">
        <v>463.63199999999995</v>
      </c>
      <c r="O134" t="s">
        <v>536</v>
      </c>
      <c r="P134">
        <v>10</v>
      </c>
      <c r="Q134" t="s">
        <v>300</v>
      </c>
    </row>
    <row r="135" spans="1:17" x14ac:dyDescent="0.3">
      <c r="A135" t="s">
        <v>925</v>
      </c>
      <c r="B135" s="148">
        <v>150</v>
      </c>
      <c r="C135" t="s">
        <v>301</v>
      </c>
      <c r="D135" t="s">
        <v>302</v>
      </c>
      <c r="E135" t="s">
        <v>926</v>
      </c>
      <c r="F135" t="s">
        <v>5</v>
      </c>
      <c r="G135" s="15">
        <v>0</v>
      </c>
      <c r="H135" s="15">
        <v>28959.26</v>
      </c>
      <c r="I135" s="15">
        <v>0</v>
      </c>
      <c r="J135" s="15">
        <v>0</v>
      </c>
      <c r="K135" s="15">
        <v>2347.98</v>
      </c>
      <c r="L135" s="15">
        <v>0</v>
      </c>
      <c r="M135" s="15">
        <v>0</v>
      </c>
      <c r="N135" s="15">
        <v>31307.24</v>
      </c>
      <c r="O135" t="s">
        <v>536</v>
      </c>
      <c r="P135">
        <v>24</v>
      </c>
      <c r="Q135" t="s">
        <v>168</v>
      </c>
    </row>
    <row r="136" spans="1:17" x14ac:dyDescent="0.3">
      <c r="A136" t="s">
        <v>927</v>
      </c>
      <c r="B136" s="148">
        <v>254</v>
      </c>
      <c r="C136" t="s">
        <v>303</v>
      </c>
      <c r="D136" t="s">
        <v>304</v>
      </c>
      <c r="E136" t="s">
        <v>928</v>
      </c>
      <c r="F136" t="s">
        <v>10</v>
      </c>
      <c r="G136" s="15">
        <v>0</v>
      </c>
      <c r="H136" s="15">
        <v>4042.567</v>
      </c>
      <c r="I136" s="15">
        <v>0</v>
      </c>
      <c r="J136" s="15">
        <v>0</v>
      </c>
      <c r="K136" s="15">
        <v>0</v>
      </c>
      <c r="L136" s="15">
        <v>0</v>
      </c>
      <c r="M136" s="15">
        <v>0</v>
      </c>
      <c r="N136" s="15">
        <v>4042.567</v>
      </c>
      <c r="O136" t="s">
        <v>536</v>
      </c>
      <c r="P136">
        <v>12</v>
      </c>
      <c r="Q136" t="s">
        <v>304</v>
      </c>
    </row>
    <row r="137" spans="1:17" x14ac:dyDescent="0.3">
      <c r="A137" t="s">
        <v>929</v>
      </c>
      <c r="B137" s="148">
        <v>254</v>
      </c>
      <c r="C137" t="s">
        <v>303</v>
      </c>
      <c r="D137" t="s">
        <v>1412</v>
      </c>
      <c r="E137" t="s">
        <v>930</v>
      </c>
      <c r="F137" t="s">
        <v>10</v>
      </c>
      <c r="G137" s="15">
        <v>0</v>
      </c>
      <c r="H137" s="15">
        <v>2782.0000000000005</v>
      </c>
      <c r="I137" s="15">
        <v>0</v>
      </c>
      <c r="J137" s="15">
        <v>0</v>
      </c>
      <c r="K137" s="15">
        <v>0</v>
      </c>
      <c r="L137" s="15">
        <v>0</v>
      </c>
      <c r="M137" s="15">
        <v>0</v>
      </c>
      <c r="N137" s="15">
        <v>2782.0000000000005</v>
      </c>
      <c r="O137" t="s">
        <v>573</v>
      </c>
      <c r="P137">
        <v>12</v>
      </c>
      <c r="Q137" t="s">
        <v>305</v>
      </c>
    </row>
    <row r="138" spans="1:17" x14ac:dyDescent="0.3">
      <c r="A138" t="s">
        <v>931</v>
      </c>
      <c r="B138" s="148">
        <v>254</v>
      </c>
      <c r="C138" t="s">
        <v>303</v>
      </c>
      <c r="D138" t="s">
        <v>2181</v>
      </c>
      <c r="E138" t="s">
        <v>932</v>
      </c>
      <c r="F138" t="s">
        <v>10</v>
      </c>
      <c r="G138" s="15">
        <v>0</v>
      </c>
      <c r="H138" s="15">
        <v>4510</v>
      </c>
      <c r="I138" s="15">
        <v>0</v>
      </c>
      <c r="J138" s="15">
        <v>0</v>
      </c>
      <c r="K138" s="15">
        <v>0</v>
      </c>
      <c r="L138" s="15">
        <v>0</v>
      </c>
      <c r="M138" s="15">
        <v>0</v>
      </c>
      <c r="N138" s="15">
        <v>4510</v>
      </c>
      <c r="O138" t="s">
        <v>573</v>
      </c>
      <c r="P138">
        <v>12</v>
      </c>
      <c r="Q138" t="s">
        <v>306</v>
      </c>
    </row>
    <row r="139" spans="1:17" x14ac:dyDescent="0.3">
      <c r="A139" t="s">
        <v>933</v>
      </c>
      <c r="B139" s="148">
        <v>254</v>
      </c>
      <c r="C139" t="s">
        <v>303</v>
      </c>
      <c r="D139" t="s">
        <v>1413</v>
      </c>
      <c r="E139" t="s">
        <v>934</v>
      </c>
      <c r="F139" t="s">
        <v>10</v>
      </c>
      <c r="G139" s="15">
        <v>0</v>
      </c>
      <c r="H139" s="15">
        <v>6902.0000000000009</v>
      </c>
      <c r="I139" s="15">
        <v>0</v>
      </c>
      <c r="J139" s="15">
        <v>0</v>
      </c>
      <c r="K139" s="15">
        <v>0</v>
      </c>
      <c r="L139" s="15">
        <v>0</v>
      </c>
      <c r="M139" s="15">
        <v>0</v>
      </c>
      <c r="N139" s="15">
        <v>6902.0000000000009</v>
      </c>
      <c r="O139" t="s">
        <v>573</v>
      </c>
      <c r="P139">
        <v>24</v>
      </c>
      <c r="Q139" t="s">
        <v>307</v>
      </c>
    </row>
    <row r="140" spans="1:17" x14ac:dyDescent="0.3">
      <c r="A140" t="s">
        <v>599</v>
      </c>
      <c r="B140" s="148">
        <v>2</v>
      </c>
      <c r="C140" t="s">
        <v>1404</v>
      </c>
      <c r="D140" t="s">
        <v>89</v>
      </c>
      <c r="E140" t="s">
        <v>591</v>
      </c>
      <c r="F140" t="s">
        <v>13</v>
      </c>
      <c r="G140" s="15">
        <v>0</v>
      </c>
      <c r="H140" s="15">
        <v>-72</v>
      </c>
      <c r="I140" s="15">
        <v>0</v>
      </c>
      <c r="J140" s="15">
        <v>0</v>
      </c>
      <c r="K140" s="15">
        <v>0</v>
      </c>
      <c r="L140" s="15">
        <v>0</v>
      </c>
      <c r="M140" s="15">
        <v>0</v>
      </c>
      <c r="N140" s="15">
        <v>-72</v>
      </c>
      <c r="O140" t="s">
        <v>573</v>
      </c>
      <c r="P140">
        <v>12</v>
      </c>
      <c r="Q140" t="s">
        <v>592</v>
      </c>
    </row>
    <row r="141" spans="1:17" x14ac:dyDescent="0.3">
      <c r="A141" t="s">
        <v>935</v>
      </c>
      <c r="B141" s="148">
        <v>254</v>
      </c>
      <c r="C141" t="s">
        <v>303</v>
      </c>
      <c r="D141" t="s">
        <v>1414</v>
      </c>
      <c r="E141" t="s">
        <v>936</v>
      </c>
      <c r="F141" t="s">
        <v>10</v>
      </c>
      <c r="G141" s="15">
        <v>0</v>
      </c>
      <c r="H141" s="15">
        <v>6269.0000000000009</v>
      </c>
      <c r="I141" s="15">
        <v>0</v>
      </c>
      <c r="J141" s="15">
        <v>0</v>
      </c>
      <c r="K141" s="15">
        <v>0</v>
      </c>
      <c r="L141" s="15">
        <v>0</v>
      </c>
      <c r="M141" s="15">
        <v>0</v>
      </c>
      <c r="N141" s="15">
        <v>6269.0000000000009</v>
      </c>
      <c r="O141" t="s">
        <v>573</v>
      </c>
      <c r="P141">
        <v>24</v>
      </c>
      <c r="Q141" t="s">
        <v>308</v>
      </c>
    </row>
    <row r="142" spans="1:17" x14ac:dyDescent="0.3">
      <c r="A142" t="s">
        <v>937</v>
      </c>
      <c r="B142" s="148">
        <v>254</v>
      </c>
      <c r="C142" t="s">
        <v>303</v>
      </c>
      <c r="D142" t="s">
        <v>309</v>
      </c>
      <c r="E142" t="s">
        <v>938</v>
      </c>
      <c r="F142" t="s">
        <v>10</v>
      </c>
      <c r="G142" s="15">
        <v>0</v>
      </c>
      <c r="H142" s="15">
        <v>3691.4839999999999</v>
      </c>
      <c r="I142" s="15">
        <v>0</v>
      </c>
      <c r="J142" s="15">
        <v>0</v>
      </c>
      <c r="K142" s="15">
        <v>0</v>
      </c>
      <c r="L142" s="15">
        <v>0</v>
      </c>
      <c r="M142" s="15">
        <v>0</v>
      </c>
      <c r="N142" s="15">
        <v>3691.4839999999999</v>
      </c>
      <c r="O142" t="s">
        <v>536</v>
      </c>
      <c r="P142">
        <v>12</v>
      </c>
      <c r="Q142" t="s">
        <v>309</v>
      </c>
    </row>
    <row r="143" spans="1:17" x14ac:dyDescent="0.3">
      <c r="A143" t="s">
        <v>939</v>
      </c>
      <c r="B143" s="148">
        <v>254</v>
      </c>
      <c r="C143" t="s">
        <v>303</v>
      </c>
      <c r="D143" t="s">
        <v>310</v>
      </c>
      <c r="E143" t="s">
        <v>940</v>
      </c>
      <c r="F143" t="s">
        <v>10</v>
      </c>
      <c r="G143" s="15">
        <v>0</v>
      </c>
      <c r="H143" s="15">
        <v>7461.3850000000011</v>
      </c>
      <c r="I143" s="15">
        <v>0</v>
      </c>
      <c r="J143" s="15">
        <v>0</v>
      </c>
      <c r="K143" s="15">
        <v>0</v>
      </c>
      <c r="L143" s="15">
        <v>0</v>
      </c>
      <c r="M143" s="15">
        <v>0</v>
      </c>
      <c r="N143" s="15">
        <v>7461.3850000000011</v>
      </c>
      <c r="O143" t="s">
        <v>536</v>
      </c>
      <c r="P143">
        <v>12</v>
      </c>
      <c r="Q143" t="s">
        <v>310</v>
      </c>
    </row>
    <row r="144" spans="1:17" x14ac:dyDescent="0.3">
      <c r="A144" t="s">
        <v>941</v>
      </c>
      <c r="B144" s="148">
        <v>408</v>
      </c>
      <c r="C144" t="s">
        <v>311</v>
      </c>
      <c r="D144" t="s">
        <v>312</v>
      </c>
      <c r="E144" t="s">
        <v>942</v>
      </c>
      <c r="F144" t="s">
        <v>9</v>
      </c>
      <c r="G144" s="15">
        <v>0</v>
      </c>
      <c r="H144" s="15">
        <v>792.10599999999999</v>
      </c>
      <c r="I144" s="15">
        <v>0</v>
      </c>
      <c r="J144" s="15">
        <v>0</v>
      </c>
      <c r="K144" s="15">
        <v>0</v>
      </c>
      <c r="L144" s="15">
        <v>0</v>
      </c>
      <c r="M144" s="15">
        <v>0</v>
      </c>
      <c r="N144" s="15">
        <v>792.10599999999999</v>
      </c>
      <c r="O144" t="s">
        <v>536</v>
      </c>
      <c r="P144">
        <v>12</v>
      </c>
      <c r="Q144" t="s">
        <v>312</v>
      </c>
    </row>
    <row r="145" spans="1:17" x14ac:dyDescent="0.3">
      <c r="A145" t="s">
        <v>943</v>
      </c>
      <c r="B145" s="148">
        <v>45</v>
      </c>
      <c r="C145" t="s">
        <v>313</v>
      </c>
      <c r="D145" t="s">
        <v>314</v>
      </c>
      <c r="E145" t="s">
        <v>944</v>
      </c>
      <c r="F145" t="s">
        <v>6</v>
      </c>
      <c r="G145" s="15">
        <v>0</v>
      </c>
      <c r="H145" s="15">
        <v>19189.906999999999</v>
      </c>
      <c r="I145" s="15">
        <v>0</v>
      </c>
      <c r="J145" s="15">
        <v>0</v>
      </c>
      <c r="K145" s="15">
        <v>0</v>
      </c>
      <c r="L145" s="15">
        <v>0</v>
      </c>
      <c r="M145" s="15">
        <v>0</v>
      </c>
      <c r="N145" s="15">
        <v>19189.906999999999</v>
      </c>
      <c r="O145" t="s">
        <v>536</v>
      </c>
      <c r="P145">
        <v>12</v>
      </c>
      <c r="Q145" t="s">
        <v>945</v>
      </c>
    </row>
    <row r="146" spans="1:17" x14ac:dyDescent="0.3">
      <c r="A146" t="s">
        <v>946</v>
      </c>
      <c r="B146" s="148">
        <v>357</v>
      </c>
      <c r="C146" t="s">
        <v>315</v>
      </c>
      <c r="D146" t="s">
        <v>316</v>
      </c>
      <c r="E146" t="s">
        <v>947</v>
      </c>
      <c r="F146" t="s">
        <v>8</v>
      </c>
      <c r="G146" s="15">
        <v>0</v>
      </c>
      <c r="H146" s="15">
        <v>400.54599999999999</v>
      </c>
      <c r="I146" s="15">
        <v>271.39</v>
      </c>
      <c r="J146" s="15">
        <v>0</v>
      </c>
      <c r="K146" s="15">
        <v>0</v>
      </c>
      <c r="L146" s="15">
        <v>0</v>
      </c>
      <c r="M146" s="15">
        <v>0</v>
      </c>
      <c r="N146" s="15">
        <v>671.93599999999981</v>
      </c>
      <c r="O146" t="s">
        <v>536</v>
      </c>
      <c r="P146">
        <v>24</v>
      </c>
      <c r="Q146" t="s">
        <v>316</v>
      </c>
    </row>
    <row r="147" spans="1:17" x14ac:dyDescent="0.3">
      <c r="A147" t="s">
        <v>1415</v>
      </c>
      <c r="B147" s="148">
        <v>0</v>
      </c>
      <c r="C147" t="s">
        <v>1849</v>
      </c>
      <c r="D147" t="s">
        <v>1847</v>
      </c>
      <c r="E147">
        <v>0</v>
      </c>
      <c r="F147" t="e">
        <v>#N/A</v>
      </c>
      <c r="G147" s="15">
        <v>0</v>
      </c>
      <c r="H147" s="15">
        <v>0</v>
      </c>
      <c r="I147" s="15">
        <v>0</v>
      </c>
      <c r="J147" s="15">
        <v>0</v>
      </c>
      <c r="K147" s="15">
        <v>0</v>
      </c>
      <c r="L147" s="15">
        <v>0</v>
      </c>
      <c r="M147" s="15">
        <v>0</v>
      </c>
      <c r="N147" s="15">
        <v>0</v>
      </c>
      <c r="O147">
        <v>0</v>
      </c>
      <c r="P147">
        <v>0</v>
      </c>
      <c r="Q147" t="e">
        <v>#N/A</v>
      </c>
    </row>
    <row r="148" spans="1:17" x14ac:dyDescent="0.3">
      <c r="A148" t="s">
        <v>948</v>
      </c>
      <c r="B148" s="148">
        <v>662</v>
      </c>
      <c r="C148" t="s">
        <v>317</v>
      </c>
      <c r="D148" t="s">
        <v>318</v>
      </c>
      <c r="E148" t="s">
        <v>949</v>
      </c>
      <c r="F148" t="s">
        <v>6</v>
      </c>
      <c r="G148" s="15">
        <v>0</v>
      </c>
      <c r="H148" s="15">
        <v>145.14800000000002</v>
      </c>
      <c r="I148" s="15">
        <v>0</v>
      </c>
      <c r="J148" s="15">
        <v>0</v>
      </c>
      <c r="K148" s="15">
        <v>0</v>
      </c>
      <c r="L148" s="15">
        <v>0</v>
      </c>
      <c r="M148" s="15">
        <v>0</v>
      </c>
      <c r="N148" s="15">
        <v>145.14800000000002</v>
      </c>
      <c r="O148" t="s">
        <v>536</v>
      </c>
      <c r="P148">
        <v>10</v>
      </c>
      <c r="Q148" t="s">
        <v>318</v>
      </c>
    </row>
    <row r="149" spans="1:17" x14ac:dyDescent="0.3">
      <c r="A149" t="s">
        <v>950</v>
      </c>
      <c r="B149" s="148">
        <v>24</v>
      </c>
      <c r="C149" t="s">
        <v>319</v>
      </c>
      <c r="D149" t="s">
        <v>320</v>
      </c>
      <c r="E149" t="s">
        <v>951</v>
      </c>
      <c r="F149" t="s">
        <v>13</v>
      </c>
      <c r="G149" s="15">
        <v>0</v>
      </c>
      <c r="H149" s="15">
        <v>338</v>
      </c>
      <c r="I149" s="15">
        <v>717</v>
      </c>
      <c r="J149" s="15">
        <v>0</v>
      </c>
      <c r="K149" s="15">
        <v>0</v>
      </c>
      <c r="L149" s="15">
        <v>0</v>
      </c>
      <c r="M149" s="15">
        <v>0</v>
      </c>
      <c r="N149" s="15">
        <v>1054.9999999999998</v>
      </c>
      <c r="O149" t="s">
        <v>573</v>
      </c>
      <c r="P149">
        <v>24</v>
      </c>
      <c r="Q149" t="s">
        <v>320</v>
      </c>
    </row>
    <row r="150" spans="1:17" x14ac:dyDescent="0.3">
      <c r="A150" t="s">
        <v>952</v>
      </c>
      <c r="B150" s="148">
        <v>212</v>
      </c>
      <c r="C150" t="s">
        <v>953</v>
      </c>
      <c r="D150" t="s">
        <v>323</v>
      </c>
      <c r="E150" t="s">
        <v>849</v>
      </c>
      <c r="F150" t="s">
        <v>13</v>
      </c>
      <c r="G150" s="15">
        <v>0</v>
      </c>
      <c r="H150" s="15">
        <v>3342</v>
      </c>
      <c r="I150" s="15">
        <v>9598</v>
      </c>
      <c r="J150" s="15">
        <v>0</v>
      </c>
      <c r="K150" s="15">
        <v>0</v>
      </c>
      <c r="L150" s="15">
        <v>0</v>
      </c>
      <c r="M150" s="15">
        <v>0</v>
      </c>
      <c r="N150" s="15">
        <v>12940</v>
      </c>
      <c r="O150" t="s">
        <v>573</v>
      </c>
      <c r="P150">
        <v>24</v>
      </c>
      <c r="Q150" t="s">
        <v>954</v>
      </c>
    </row>
    <row r="151" spans="1:17" x14ac:dyDescent="0.3">
      <c r="A151" t="s">
        <v>600</v>
      </c>
      <c r="B151" s="148">
        <v>2</v>
      </c>
      <c r="C151" t="s">
        <v>1404</v>
      </c>
      <c r="D151" t="s">
        <v>92</v>
      </c>
      <c r="E151" t="s">
        <v>587</v>
      </c>
      <c r="F151" t="s">
        <v>13</v>
      </c>
      <c r="G151" s="15">
        <v>0</v>
      </c>
      <c r="H151" s="15">
        <v>-26</v>
      </c>
      <c r="I151" s="15">
        <v>0</v>
      </c>
      <c r="J151" s="15">
        <v>0</v>
      </c>
      <c r="K151" s="15">
        <v>0</v>
      </c>
      <c r="L151" s="15">
        <v>0</v>
      </c>
      <c r="M151" s="15">
        <v>0</v>
      </c>
      <c r="N151" s="15">
        <v>-26</v>
      </c>
      <c r="O151" t="s">
        <v>573</v>
      </c>
      <c r="P151">
        <v>12</v>
      </c>
      <c r="Q151" t="s">
        <v>588</v>
      </c>
    </row>
    <row r="152" spans="1:17" x14ac:dyDescent="0.3">
      <c r="A152" t="s">
        <v>955</v>
      </c>
      <c r="B152" s="148">
        <v>425</v>
      </c>
      <c r="C152" t="s">
        <v>324</v>
      </c>
      <c r="D152" t="s">
        <v>325</v>
      </c>
      <c r="E152" t="s">
        <v>956</v>
      </c>
      <c r="F152" t="s">
        <v>6</v>
      </c>
      <c r="G152" s="15">
        <v>0</v>
      </c>
      <c r="H152" s="15">
        <v>282.75</v>
      </c>
      <c r="I152" s="15">
        <v>0</v>
      </c>
      <c r="J152" s="15">
        <v>0</v>
      </c>
      <c r="K152" s="15">
        <v>0</v>
      </c>
      <c r="L152" s="15">
        <v>0</v>
      </c>
      <c r="M152" s="15">
        <v>0</v>
      </c>
      <c r="N152" s="15">
        <v>282.75</v>
      </c>
      <c r="O152" t="s">
        <v>536</v>
      </c>
      <c r="P152">
        <v>7</v>
      </c>
      <c r="Q152" t="s">
        <v>325</v>
      </c>
    </row>
    <row r="153" spans="1:17" x14ac:dyDescent="0.3">
      <c r="A153" t="s">
        <v>1297</v>
      </c>
      <c r="B153" s="148">
        <v>0</v>
      </c>
      <c r="C153" t="s">
        <v>326</v>
      </c>
      <c r="D153" t="s">
        <v>327</v>
      </c>
      <c r="E153" t="s">
        <v>1298</v>
      </c>
      <c r="F153" t="s">
        <v>9</v>
      </c>
      <c r="G153" s="15">
        <v>0</v>
      </c>
      <c r="H153" s="15">
        <v>0</v>
      </c>
      <c r="I153" s="15">
        <v>0</v>
      </c>
      <c r="J153" s="15">
        <v>0</v>
      </c>
      <c r="K153" s="15">
        <v>0</v>
      </c>
      <c r="L153" s="15">
        <v>0</v>
      </c>
      <c r="M153" s="15">
        <v>0</v>
      </c>
      <c r="N153" s="15">
        <v>0</v>
      </c>
      <c r="O153">
        <v>0</v>
      </c>
      <c r="P153">
        <v>0</v>
      </c>
      <c r="Q153" t="s">
        <v>327</v>
      </c>
    </row>
    <row r="154" spans="1:17" x14ac:dyDescent="0.3">
      <c r="A154" t="s">
        <v>957</v>
      </c>
      <c r="B154" s="148">
        <v>399</v>
      </c>
      <c r="C154" t="s">
        <v>328</v>
      </c>
      <c r="D154" t="s">
        <v>329</v>
      </c>
      <c r="E154" t="s">
        <v>958</v>
      </c>
      <c r="F154" t="s">
        <v>6</v>
      </c>
      <c r="G154" s="15">
        <v>0</v>
      </c>
      <c r="H154" s="15">
        <v>525.47800000000007</v>
      </c>
      <c r="I154" s="15">
        <v>0</v>
      </c>
      <c r="J154" s="15">
        <v>0</v>
      </c>
      <c r="K154" s="15">
        <v>0</v>
      </c>
      <c r="L154" s="15">
        <v>0</v>
      </c>
      <c r="M154" s="15">
        <v>0</v>
      </c>
      <c r="N154" s="15">
        <v>525.47800000000007</v>
      </c>
      <c r="O154" t="s">
        <v>536</v>
      </c>
      <c r="P154">
        <v>11</v>
      </c>
      <c r="Q154" t="s">
        <v>329</v>
      </c>
    </row>
    <row r="155" spans="1:17" x14ac:dyDescent="0.3">
      <c r="A155" t="s">
        <v>959</v>
      </c>
      <c r="B155" s="148">
        <v>395</v>
      </c>
      <c r="C155" t="s">
        <v>330</v>
      </c>
      <c r="D155" t="s">
        <v>331</v>
      </c>
      <c r="E155" t="s">
        <v>960</v>
      </c>
      <c r="F155" t="s">
        <v>9</v>
      </c>
      <c r="G155" s="15">
        <v>0</v>
      </c>
      <c r="H155" s="15">
        <v>583.92999999999995</v>
      </c>
      <c r="I155" s="15">
        <v>0</v>
      </c>
      <c r="J155" s="15">
        <v>0</v>
      </c>
      <c r="K155" s="15">
        <v>654.35800000000006</v>
      </c>
      <c r="L155" s="15">
        <v>0</v>
      </c>
      <c r="M155" s="15">
        <v>0</v>
      </c>
      <c r="N155" s="15">
        <v>1238.288</v>
      </c>
      <c r="O155" t="s">
        <v>536</v>
      </c>
      <c r="P155">
        <v>22</v>
      </c>
      <c r="Q155" t="s">
        <v>331</v>
      </c>
    </row>
    <row r="156" spans="1:17" x14ac:dyDescent="0.3">
      <c r="A156" t="s">
        <v>961</v>
      </c>
      <c r="B156" s="148">
        <v>759</v>
      </c>
      <c r="C156" t="s">
        <v>332</v>
      </c>
      <c r="D156" t="s">
        <v>333</v>
      </c>
      <c r="E156" t="s">
        <v>962</v>
      </c>
      <c r="F156" t="s">
        <v>14</v>
      </c>
      <c r="G156" s="15">
        <v>0</v>
      </c>
      <c r="H156" s="15">
        <v>126.91500000000001</v>
      </c>
      <c r="I156" s="15">
        <v>0</v>
      </c>
      <c r="J156" s="15">
        <v>0</v>
      </c>
      <c r="K156" s="15">
        <v>0</v>
      </c>
      <c r="L156" s="15">
        <v>0</v>
      </c>
      <c r="M156" s="15">
        <v>0</v>
      </c>
      <c r="N156" s="15">
        <v>126.91500000000001</v>
      </c>
      <c r="O156" t="s">
        <v>536</v>
      </c>
      <c r="P156">
        <v>7</v>
      </c>
      <c r="Q156" t="s">
        <v>333</v>
      </c>
    </row>
    <row r="157" spans="1:17" x14ac:dyDescent="0.3">
      <c r="A157" t="s">
        <v>1299</v>
      </c>
      <c r="B157" s="148">
        <v>0</v>
      </c>
      <c r="C157" t="s">
        <v>1300</v>
      </c>
      <c r="D157" t="s">
        <v>1301</v>
      </c>
      <c r="E157" t="s">
        <v>585</v>
      </c>
      <c r="F157" t="s">
        <v>12</v>
      </c>
      <c r="G157" s="15">
        <v>0</v>
      </c>
      <c r="H157" s="15">
        <v>0</v>
      </c>
      <c r="I157" s="15">
        <v>0</v>
      </c>
      <c r="J157" s="15">
        <v>0</v>
      </c>
      <c r="K157" s="15">
        <v>0</v>
      </c>
      <c r="L157" s="15">
        <v>0</v>
      </c>
      <c r="M157" s="15">
        <v>0</v>
      </c>
      <c r="N157" s="15">
        <v>0</v>
      </c>
      <c r="O157">
        <v>0</v>
      </c>
      <c r="P157">
        <v>0</v>
      </c>
      <c r="Q157">
        <v>0</v>
      </c>
    </row>
    <row r="158" spans="1:17" x14ac:dyDescent="0.3">
      <c r="A158" t="s">
        <v>963</v>
      </c>
      <c r="B158" s="148">
        <v>364</v>
      </c>
      <c r="C158" t="s">
        <v>334</v>
      </c>
      <c r="D158" t="s">
        <v>335</v>
      </c>
      <c r="E158" t="s">
        <v>964</v>
      </c>
      <c r="F158" t="s">
        <v>14</v>
      </c>
      <c r="G158" s="15">
        <v>0</v>
      </c>
      <c r="H158" s="15">
        <v>271.923</v>
      </c>
      <c r="I158" s="15">
        <v>0</v>
      </c>
      <c r="J158" s="15">
        <v>0</v>
      </c>
      <c r="K158" s="15">
        <v>0</v>
      </c>
      <c r="L158" s="15">
        <v>0</v>
      </c>
      <c r="M158" s="15">
        <v>0</v>
      </c>
      <c r="N158" s="15">
        <v>271.923</v>
      </c>
      <c r="O158" t="s">
        <v>536</v>
      </c>
      <c r="P158">
        <v>5</v>
      </c>
      <c r="Q158" t="s">
        <v>335</v>
      </c>
    </row>
    <row r="159" spans="1:17" x14ac:dyDescent="0.3">
      <c r="A159" t="s">
        <v>965</v>
      </c>
      <c r="B159" s="148">
        <v>410</v>
      </c>
      <c r="C159" t="s">
        <v>336</v>
      </c>
      <c r="D159" t="s">
        <v>337</v>
      </c>
      <c r="E159" t="s">
        <v>966</v>
      </c>
      <c r="F159" t="s">
        <v>4</v>
      </c>
      <c r="G159" s="15">
        <v>0</v>
      </c>
      <c r="H159" s="15">
        <v>558.02</v>
      </c>
      <c r="I159" s="15">
        <v>0</v>
      </c>
      <c r="J159" s="15">
        <v>0</v>
      </c>
      <c r="K159" s="15">
        <v>0</v>
      </c>
      <c r="L159" s="15">
        <v>0</v>
      </c>
      <c r="M159" s="15">
        <v>0</v>
      </c>
      <c r="N159" s="15">
        <v>558.02</v>
      </c>
      <c r="O159" t="s">
        <v>536</v>
      </c>
      <c r="P159">
        <v>12</v>
      </c>
      <c r="Q159" t="s">
        <v>337</v>
      </c>
    </row>
    <row r="160" spans="1:17" x14ac:dyDescent="0.3">
      <c r="A160" t="s">
        <v>967</v>
      </c>
      <c r="B160" s="148">
        <v>339</v>
      </c>
      <c r="C160" t="s">
        <v>338</v>
      </c>
      <c r="D160" t="s">
        <v>339</v>
      </c>
      <c r="E160" t="s">
        <v>968</v>
      </c>
      <c r="F160" t="s">
        <v>4</v>
      </c>
      <c r="G160" s="15">
        <v>0</v>
      </c>
      <c r="H160" s="15">
        <v>0</v>
      </c>
      <c r="I160" s="15">
        <v>0</v>
      </c>
      <c r="J160" s="15">
        <v>0</v>
      </c>
      <c r="K160" s="15">
        <v>152.63499999999999</v>
      </c>
      <c r="L160" s="15">
        <v>0</v>
      </c>
      <c r="M160" s="15">
        <v>0</v>
      </c>
      <c r="N160" s="15">
        <v>152.63499999999999</v>
      </c>
      <c r="O160" t="s">
        <v>536</v>
      </c>
      <c r="P160">
        <v>12</v>
      </c>
      <c r="Q160" t="s">
        <v>339</v>
      </c>
    </row>
    <row r="161" spans="1:17" x14ac:dyDescent="0.3">
      <c r="A161" t="s">
        <v>768</v>
      </c>
      <c r="B161" s="148">
        <v>108</v>
      </c>
      <c r="C161" t="s">
        <v>769</v>
      </c>
      <c r="D161" t="s">
        <v>2183</v>
      </c>
      <c r="E161" t="s">
        <v>585</v>
      </c>
      <c r="F161" t="s">
        <v>12</v>
      </c>
      <c r="G161" s="15">
        <v>0</v>
      </c>
      <c r="H161" s="15">
        <v>217.99999999999997</v>
      </c>
      <c r="I161" s="15">
        <v>0</v>
      </c>
      <c r="J161" s="15">
        <v>0</v>
      </c>
      <c r="K161" s="15">
        <v>0</v>
      </c>
      <c r="L161" s="15">
        <v>0</v>
      </c>
      <c r="M161" s="15">
        <v>0</v>
      </c>
      <c r="N161" s="15">
        <v>217.99999999999997</v>
      </c>
      <c r="O161" t="s">
        <v>573</v>
      </c>
      <c r="P161">
        <v>12</v>
      </c>
      <c r="Q161">
        <v>0</v>
      </c>
    </row>
    <row r="162" spans="1:17" x14ac:dyDescent="0.3">
      <c r="A162" t="s">
        <v>601</v>
      </c>
      <c r="B162" s="148">
        <v>2</v>
      </c>
      <c r="C162" t="s">
        <v>1404</v>
      </c>
      <c r="D162" t="s">
        <v>602</v>
      </c>
      <c r="E162" t="s">
        <v>587</v>
      </c>
      <c r="F162" t="s">
        <v>13</v>
      </c>
      <c r="G162" s="15">
        <v>0</v>
      </c>
      <c r="H162" s="15">
        <v>1944</v>
      </c>
      <c r="I162" s="15">
        <v>0</v>
      </c>
      <c r="J162" s="15">
        <v>0</v>
      </c>
      <c r="K162" s="15">
        <v>0</v>
      </c>
      <c r="L162" s="15">
        <v>0</v>
      </c>
      <c r="M162" s="15">
        <v>0</v>
      </c>
      <c r="N162" s="15">
        <v>1944</v>
      </c>
      <c r="O162" t="s">
        <v>573</v>
      </c>
      <c r="P162">
        <v>12</v>
      </c>
      <c r="Q162" t="s">
        <v>588</v>
      </c>
    </row>
    <row r="163" spans="1:17" x14ac:dyDescent="0.3">
      <c r="A163" t="s">
        <v>969</v>
      </c>
      <c r="B163" s="148">
        <v>100</v>
      </c>
      <c r="C163" t="s">
        <v>1416</v>
      </c>
      <c r="D163" t="s">
        <v>970</v>
      </c>
      <c r="E163" t="s">
        <v>971</v>
      </c>
      <c r="F163" t="s">
        <v>13</v>
      </c>
      <c r="G163" s="15">
        <v>0</v>
      </c>
      <c r="H163" s="15">
        <v>0</v>
      </c>
      <c r="I163" s="15">
        <v>59457.999999999993</v>
      </c>
      <c r="J163" s="15">
        <v>0</v>
      </c>
      <c r="K163" s="15">
        <v>0</v>
      </c>
      <c r="L163" s="15">
        <v>0</v>
      </c>
      <c r="M163" s="15">
        <v>0</v>
      </c>
      <c r="N163" s="15">
        <v>59457.999999999993</v>
      </c>
      <c r="O163" t="s">
        <v>573</v>
      </c>
      <c r="P163">
        <v>12</v>
      </c>
      <c r="Q163" t="s">
        <v>343</v>
      </c>
    </row>
    <row r="164" spans="1:17" x14ac:dyDescent="0.3">
      <c r="A164" t="s">
        <v>972</v>
      </c>
      <c r="B164" s="148">
        <v>100</v>
      </c>
      <c r="C164" t="s">
        <v>1416</v>
      </c>
      <c r="D164" t="s">
        <v>344</v>
      </c>
      <c r="E164" t="s">
        <v>971</v>
      </c>
      <c r="F164" t="s">
        <v>13</v>
      </c>
      <c r="G164" s="15">
        <v>0</v>
      </c>
      <c r="H164" s="15">
        <v>0</v>
      </c>
      <c r="I164" s="15">
        <v>51134.000000000007</v>
      </c>
      <c r="J164" s="15">
        <v>0</v>
      </c>
      <c r="K164" s="15">
        <v>0</v>
      </c>
      <c r="L164" s="15">
        <v>0</v>
      </c>
      <c r="M164" s="15">
        <v>0</v>
      </c>
      <c r="N164" s="15">
        <v>51134.000000000007</v>
      </c>
      <c r="O164" t="s">
        <v>573</v>
      </c>
      <c r="P164">
        <v>12</v>
      </c>
      <c r="Q164" t="s">
        <v>343</v>
      </c>
    </row>
    <row r="165" spans="1:17" x14ac:dyDescent="0.3">
      <c r="A165" t="s">
        <v>973</v>
      </c>
      <c r="B165" s="148">
        <v>100</v>
      </c>
      <c r="C165" t="s">
        <v>1416</v>
      </c>
      <c r="D165" t="s">
        <v>345</v>
      </c>
      <c r="E165" t="s">
        <v>971</v>
      </c>
      <c r="F165" t="s">
        <v>13</v>
      </c>
      <c r="G165" s="15">
        <v>0</v>
      </c>
      <c r="H165" s="15">
        <v>-665</v>
      </c>
      <c r="I165" s="15">
        <v>0</v>
      </c>
      <c r="J165" s="15">
        <v>0</v>
      </c>
      <c r="K165" s="15">
        <v>0</v>
      </c>
      <c r="L165" s="15">
        <v>0</v>
      </c>
      <c r="M165" s="15">
        <v>0</v>
      </c>
      <c r="N165" s="15">
        <v>-665</v>
      </c>
      <c r="O165" t="s">
        <v>573</v>
      </c>
      <c r="P165">
        <v>12</v>
      </c>
      <c r="Q165" t="s">
        <v>343</v>
      </c>
    </row>
    <row r="166" spans="1:17" x14ac:dyDescent="0.3">
      <c r="A166" t="s">
        <v>1302</v>
      </c>
      <c r="B166" s="148">
        <v>0</v>
      </c>
      <c r="C166" t="s">
        <v>1303</v>
      </c>
      <c r="D166" t="s">
        <v>1304</v>
      </c>
      <c r="E166" t="s">
        <v>585</v>
      </c>
      <c r="F166" t="s">
        <v>12</v>
      </c>
      <c r="G166" s="15">
        <v>0</v>
      </c>
      <c r="H166" s="15">
        <v>0</v>
      </c>
      <c r="I166" s="15">
        <v>0</v>
      </c>
      <c r="J166" s="15">
        <v>0</v>
      </c>
      <c r="K166" s="15">
        <v>0</v>
      </c>
      <c r="L166" s="15">
        <v>0</v>
      </c>
      <c r="M166" s="15">
        <v>0</v>
      </c>
      <c r="N166" s="15">
        <v>0</v>
      </c>
      <c r="O166">
        <v>0</v>
      </c>
      <c r="P166">
        <v>0</v>
      </c>
      <c r="Q166">
        <v>0</v>
      </c>
    </row>
    <row r="167" spans="1:17" x14ac:dyDescent="0.3">
      <c r="A167" t="s">
        <v>975</v>
      </c>
      <c r="B167" s="148">
        <v>0</v>
      </c>
      <c r="C167" t="s">
        <v>346</v>
      </c>
      <c r="D167" t="s">
        <v>976</v>
      </c>
      <c r="E167" t="s">
        <v>849</v>
      </c>
      <c r="F167" t="s">
        <v>13</v>
      </c>
      <c r="G167" s="15">
        <v>0</v>
      </c>
      <c r="H167" s="15">
        <v>0</v>
      </c>
      <c r="I167" s="15">
        <v>75977.000000000015</v>
      </c>
      <c r="J167" s="15">
        <v>0</v>
      </c>
      <c r="K167" s="15">
        <v>0</v>
      </c>
      <c r="L167" s="15">
        <v>0</v>
      </c>
      <c r="M167" s="15">
        <v>0</v>
      </c>
      <c r="N167" s="15">
        <v>75977.000000000015</v>
      </c>
      <c r="O167" t="s">
        <v>573</v>
      </c>
      <c r="P167">
        <v>12</v>
      </c>
      <c r="Q167" t="s">
        <v>954</v>
      </c>
    </row>
    <row r="168" spans="1:17" x14ac:dyDescent="0.3">
      <c r="A168" t="s">
        <v>1417</v>
      </c>
      <c r="B168" s="148">
        <v>0</v>
      </c>
      <c r="C168" t="s">
        <v>1854</v>
      </c>
      <c r="D168" t="s">
        <v>1852</v>
      </c>
      <c r="E168">
        <v>0</v>
      </c>
      <c r="F168" t="e">
        <v>#N/A</v>
      </c>
      <c r="G168" s="15">
        <v>0</v>
      </c>
      <c r="H168" s="15">
        <v>0</v>
      </c>
      <c r="I168" s="15">
        <v>0</v>
      </c>
      <c r="J168" s="15">
        <v>0</v>
      </c>
      <c r="K168" s="15">
        <v>0</v>
      </c>
      <c r="L168" s="15">
        <v>0</v>
      </c>
      <c r="M168" s="15">
        <v>0</v>
      </c>
      <c r="N168" s="15">
        <v>0</v>
      </c>
      <c r="O168">
        <v>0</v>
      </c>
      <c r="P168">
        <v>0</v>
      </c>
      <c r="Q168" t="e">
        <v>#N/A</v>
      </c>
    </row>
    <row r="169" spans="1:17" x14ac:dyDescent="0.3">
      <c r="A169" t="s">
        <v>977</v>
      </c>
      <c r="B169" s="148">
        <v>709</v>
      </c>
      <c r="C169" t="s">
        <v>347</v>
      </c>
      <c r="D169" t="s">
        <v>348</v>
      </c>
      <c r="E169" t="s">
        <v>978</v>
      </c>
      <c r="F169" t="s">
        <v>14</v>
      </c>
      <c r="G169" s="15">
        <v>0</v>
      </c>
      <c r="H169" s="15">
        <v>0</v>
      </c>
      <c r="I169" s="15">
        <v>0</v>
      </c>
      <c r="J169" s="15">
        <v>0</v>
      </c>
      <c r="K169" s="15">
        <v>0</v>
      </c>
      <c r="L169" s="15">
        <v>0</v>
      </c>
      <c r="M169" s="15">
        <v>0</v>
      </c>
      <c r="N169" s="15">
        <v>0</v>
      </c>
      <c r="O169">
        <v>0</v>
      </c>
      <c r="P169">
        <v>0</v>
      </c>
      <c r="Q169" t="s">
        <v>348</v>
      </c>
    </row>
    <row r="170" spans="1:17" x14ac:dyDescent="0.3">
      <c r="A170" t="s">
        <v>979</v>
      </c>
      <c r="B170" s="148">
        <v>394</v>
      </c>
      <c r="C170" t="s">
        <v>349</v>
      </c>
      <c r="D170" t="s">
        <v>350</v>
      </c>
      <c r="E170" t="s">
        <v>980</v>
      </c>
      <c r="F170" t="s">
        <v>14</v>
      </c>
      <c r="G170" s="15">
        <v>0</v>
      </c>
      <c r="H170" s="15">
        <v>0</v>
      </c>
      <c r="I170" s="15">
        <v>0</v>
      </c>
      <c r="J170" s="15">
        <v>0</v>
      </c>
      <c r="K170" s="15">
        <v>0</v>
      </c>
      <c r="L170" s="15">
        <v>0</v>
      </c>
      <c r="M170" s="15">
        <v>0</v>
      </c>
      <c r="N170" s="15">
        <v>0</v>
      </c>
      <c r="O170">
        <v>0</v>
      </c>
      <c r="P170">
        <v>0</v>
      </c>
      <c r="Q170" t="s">
        <v>350</v>
      </c>
    </row>
    <row r="171" spans="1:17" x14ac:dyDescent="0.3">
      <c r="A171" t="s">
        <v>981</v>
      </c>
      <c r="B171" s="148">
        <v>447</v>
      </c>
      <c r="C171" t="s">
        <v>351</v>
      </c>
      <c r="D171" t="s">
        <v>352</v>
      </c>
      <c r="E171" t="s">
        <v>982</v>
      </c>
      <c r="F171" t="s">
        <v>6</v>
      </c>
      <c r="G171" s="15">
        <v>0</v>
      </c>
      <c r="H171" s="15">
        <v>830.39100000000008</v>
      </c>
      <c r="I171" s="15">
        <v>0</v>
      </c>
      <c r="J171" s="15">
        <v>0</v>
      </c>
      <c r="K171" s="15">
        <v>0</v>
      </c>
      <c r="L171" s="15">
        <v>0</v>
      </c>
      <c r="M171" s="15">
        <v>0</v>
      </c>
      <c r="N171" s="15">
        <v>830.39100000000008</v>
      </c>
      <c r="O171" t="s">
        <v>536</v>
      </c>
      <c r="P171">
        <v>11</v>
      </c>
      <c r="Q171" t="s">
        <v>352</v>
      </c>
    </row>
    <row r="172" spans="1:17" x14ac:dyDescent="0.3">
      <c r="A172" t="s">
        <v>983</v>
      </c>
      <c r="B172" s="148">
        <v>92</v>
      </c>
      <c r="C172" t="s">
        <v>353</v>
      </c>
      <c r="D172" t="s">
        <v>354</v>
      </c>
      <c r="E172" t="s">
        <v>984</v>
      </c>
      <c r="F172" t="s">
        <v>14</v>
      </c>
      <c r="G172" s="15">
        <v>0</v>
      </c>
      <c r="H172" s="15">
        <v>1264.894</v>
      </c>
      <c r="I172" s="15">
        <v>0</v>
      </c>
      <c r="J172" s="15">
        <v>0</v>
      </c>
      <c r="K172" s="15">
        <v>0</v>
      </c>
      <c r="L172" s="15">
        <v>0</v>
      </c>
      <c r="M172" s="15">
        <v>0</v>
      </c>
      <c r="N172" s="15">
        <v>1264.894</v>
      </c>
      <c r="O172" t="s">
        <v>536</v>
      </c>
      <c r="P172">
        <v>12</v>
      </c>
      <c r="Q172" t="s">
        <v>354</v>
      </c>
    </row>
    <row r="173" spans="1:17" x14ac:dyDescent="0.3">
      <c r="A173" t="s">
        <v>603</v>
      </c>
      <c r="B173" s="148">
        <v>2</v>
      </c>
      <c r="C173" t="s">
        <v>80</v>
      </c>
      <c r="D173" t="s">
        <v>94</v>
      </c>
      <c r="E173" t="s">
        <v>604</v>
      </c>
      <c r="F173" t="s">
        <v>14</v>
      </c>
      <c r="G173" s="15">
        <v>0</v>
      </c>
      <c r="H173" s="15">
        <v>1041.6009999999999</v>
      </c>
      <c r="I173" s="15">
        <v>0</v>
      </c>
      <c r="J173" s="15">
        <v>0</v>
      </c>
      <c r="K173" s="15">
        <v>0</v>
      </c>
      <c r="L173" s="15">
        <v>0</v>
      </c>
      <c r="M173" s="15">
        <v>0</v>
      </c>
      <c r="N173" s="15">
        <v>1041.6009999999999</v>
      </c>
      <c r="O173" t="s">
        <v>536</v>
      </c>
      <c r="P173">
        <v>12</v>
      </c>
      <c r="Q173" t="s">
        <v>605</v>
      </c>
    </row>
    <row r="174" spans="1:17" x14ac:dyDescent="0.3">
      <c r="A174" t="s">
        <v>985</v>
      </c>
      <c r="B174" s="148">
        <v>586</v>
      </c>
      <c r="C174" t="s">
        <v>355</v>
      </c>
      <c r="D174" t="s">
        <v>356</v>
      </c>
      <c r="E174" t="s">
        <v>986</v>
      </c>
      <c r="F174" t="s">
        <v>7</v>
      </c>
      <c r="G174" s="15">
        <v>0</v>
      </c>
      <c r="H174" s="15">
        <v>355.928</v>
      </c>
      <c r="I174" s="15">
        <v>0</v>
      </c>
      <c r="J174" s="15">
        <v>0</v>
      </c>
      <c r="K174" s="15">
        <v>0</v>
      </c>
      <c r="L174" s="15">
        <v>0</v>
      </c>
      <c r="M174" s="15">
        <v>0</v>
      </c>
      <c r="N174" s="15">
        <v>355.928</v>
      </c>
      <c r="O174" t="s">
        <v>536</v>
      </c>
      <c r="P174">
        <v>11</v>
      </c>
      <c r="Q174" t="s">
        <v>356</v>
      </c>
    </row>
    <row r="175" spans="1:17" x14ac:dyDescent="0.3">
      <c r="A175" t="s">
        <v>987</v>
      </c>
      <c r="B175" s="148">
        <v>684</v>
      </c>
      <c r="C175" t="s">
        <v>357</v>
      </c>
      <c r="D175" t="s">
        <v>358</v>
      </c>
      <c r="E175" t="s">
        <v>988</v>
      </c>
      <c r="F175" t="s">
        <v>4</v>
      </c>
      <c r="G175" s="15">
        <v>0</v>
      </c>
      <c r="H175" s="15">
        <v>2142.7430000000004</v>
      </c>
      <c r="I175" s="15">
        <v>0</v>
      </c>
      <c r="J175" s="15">
        <v>0</v>
      </c>
      <c r="K175" s="15">
        <v>0</v>
      </c>
      <c r="L175" s="15">
        <v>0</v>
      </c>
      <c r="M175" s="15">
        <v>0</v>
      </c>
      <c r="N175" s="15">
        <v>2142.7430000000004</v>
      </c>
      <c r="O175" t="s">
        <v>536</v>
      </c>
      <c r="P175">
        <v>12</v>
      </c>
      <c r="Q175" t="s">
        <v>358</v>
      </c>
    </row>
    <row r="176" spans="1:17" x14ac:dyDescent="0.3">
      <c r="A176" t="s">
        <v>989</v>
      </c>
      <c r="B176" s="148">
        <v>230</v>
      </c>
      <c r="C176" t="s">
        <v>359</v>
      </c>
      <c r="D176" t="s">
        <v>360</v>
      </c>
      <c r="E176" t="s">
        <v>990</v>
      </c>
      <c r="F176" t="s">
        <v>4</v>
      </c>
      <c r="G176" s="15">
        <v>0</v>
      </c>
      <c r="H176" s="15">
        <v>0</v>
      </c>
      <c r="I176" s="15">
        <v>0</v>
      </c>
      <c r="J176" s="15">
        <v>0</v>
      </c>
      <c r="K176" s="15">
        <v>1022.2839999999999</v>
      </c>
      <c r="L176" s="15">
        <v>0</v>
      </c>
      <c r="M176" s="15">
        <v>0</v>
      </c>
      <c r="N176" s="15">
        <v>1022.2839999999999</v>
      </c>
      <c r="O176" t="s">
        <v>536</v>
      </c>
      <c r="P176">
        <v>12</v>
      </c>
      <c r="Q176" t="s">
        <v>360</v>
      </c>
    </row>
    <row r="177" spans="1:17" x14ac:dyDescent="0.3">
      <c r="A177" t="s">
        <v>991</v>
      </c>
      <c r="B177" s="148">
        <v>72</v>
      </c>
      <c r="C177" t="s">
        <v>361</v>
      </c>
      <c r="D177" t="s">
        <v>362</v>
      </c>
      <c r="E177" t="s">
        <v>992</v>
      </c>
      <c r="F177" t="s">
        <v>14</v>
      </c>
      <c r="G177" s="15">
        <v>0</v>
      </c>
      <c r="H177" s="15">
        <v>545.93899999999996</v>
      </c>
      <c r="I177" s="15">
        <v>0</v>
      </c>
      <c r="J177" s="15">
        <v>0</v>
      </c>
      <c r="K177" s="15">
        <v>0</v>
      </c>
      <c r="L177" s="15">
        <v>0</v>
      </c>
      <c r="M177" s="15">
        <v>0</v>
      </c>
      <c r="N177" s="15">
        <v>545.93899999999996</v>
      </c>
      <c r="O177" t="s">
        <v>536</v>
      </c>
      <c r="P177">
        <v>12</v>
      </c>
      <c r="Q177" t="s">
        <v>362</v>
      </c>
    </row>
    <row r="178" spans="1:17" x14ac:dyDescent="0.3">
      <c r="A178" t="s">
        <v>993</v>
      </c>
      <c r="B178" s="148">
        <v>227</v>
      </c>
      <c r="C178" t="s">
        <v>1418</v>
      </c>
      <c r="D178" t="s">
        <v>995</v>
      </c>
      <c r="E178" t="s">
        <v>997</v>
      </c>
      <c r="F178" t="s">
        <v>10</v>
      </c>
      <c r="G178" s="15">
        <v>56413.000000000007</v>
      </c>
      <c r="H178" s="15">
        <v>0</v>
      </c>
      <c r="I178" s="15">
        <v>0</v>
      </c>
      <c r="J178" s="15">
        <v>0</v>
      </c>
      <c r="K178" s="15">
        <v>0</v>
      </c>
      <c r="L178" s="15">
        <v>0</v>
      </c>
      <c r="M178" s="15">
        <v>0</v>
      </c>
      <c r="N178" s="15">
        <v>56413.000000000007</v>
      </c>
      <c r="O178" t="s">
        <v>573</v>
      </c>
      <c r="P178">
        <v>12</v>
      </c>
      <c r="Q178" t="s">
        <v>996</v>
      </c>
    </row>
    <row r="179" spans="1:17" x14ac:dyDescent="0.3">
      <c r="A179" t="s">
        <v>998</v>
      </c>
      <c r="B179" s="148">
        <v>227</v>
      </c>
      <c r="C179" t="s">
        <v>1418</v>
      </c>
      <c r="D179" t="s">
        <v>999</v>
      </c>
      <c r="E179" t="s">
        <v>997</v>
      </c>
      <c r="F179" t="s">
        <v>10</v>
      </c>
      <c r="G179" s="15">
        <v>0</v>
      </c>
      <c r="H179" s="15">
        <v>-162</v>
      </c>
      <c r="I179" s="15">
        <v>0</v>
      </c>
      <c r="J179" s="15">
        <v>0</v>
      </c>
      <c r="K179" s="15">
        <v>0</v>
      </c>
      <c r="L179" s="15">
        <v>0</v>
      </c>
      <c r="M179" s="15">
        <v>0</v>
      </c>
      <c r="N179" s="15">
        <v>-162</v>
      </c>
      <c r="O179" t="s">
        <v>573</v>
      </c>
      <c r="P179">
        <v>12</v>
      </c>
      <c r="Q179" t="s">
        <v>996</v>
      </c>
    </row>
    <row r="180" spans="1:17" x14ac:dyDescent="0.3">
      <c r="A180" t="s">
        <v>1000</v>
      </c>
      <c r="B180" s="148">
        <v>363</v>
      </c>
      <c r="C180" t="s">
        <v>363</v>
      </c>
      <c r="D180" t="s">
        <v>364</v>
      </c>
      <c r="E180" t="s">
        <v>1001</v>
      </c>
      <c r="F180" t="s">
        <v>13</v>
      </c>
      <c r="G180" s="15">
        <v>0</v>
      </c>
      <c r="H180" s="15">
        <v>387.51500000000004</v>
      </c>
      <c r="I180" s="15">
        <v>0</v>
      </c>
      <c r="J180" s="15">
        <v>0</v>
      </c>
      <c r="K180" s="15">
        <v>0</v>
      </c>
      <c r="L180" s="15">
        <v>0</v>
      </c>
      <c r="M180" s="15">
        <v>0</v>
      </c>
      <c r="N180" s="15">
        <v>387.51500000000004</v>
      </c>
      <c r="O180" t="s">
        <v>536</v>
      </c>
      <c r="P180">
        <v>12</v>
      </c>
      <c r="Q180" t="s">
        <v>364</v>
      </c>
    </row>
    <row r="181" spans="1:17" x14ac:dyDescent="0.3">
      <c r="A181" t="s">
        <v>1002</v>
      </c>
      <c r="B181" s="148">
        <v>0</v>
      </c>
      <c r="C181" t="s">
        <v>1003</v>
      </c>
      <c r="D181" t="s">
        <v>1004</v>
      </c>
      <c r="E181" t="s">
        <v>585</v>
      </c>
      <c r="F181" t="s">
        <v>12</v>
      </c>
      <c r="G181" s="15">
        <v>68210</v>
      </c>
      <c r="H181" s="15">
        <v>0</v>
      </c>
      <c r="I181" s="15">
        <v>0</v>
      </c>
      <c r="J181" s="15">
        <v>0</v>
      </c>
      <c r="K181" s="15">
        <v>0</v>
      </c>
      <c r="L181" s="15">
        <v>0</v>
      </c>
      <c r="M181" s="15">
        <v>0</v>
      </c>
      <c r="N181" s="15">
        <v>68210</v>
      </c>
      <c r="O181" t="s">
        <v>573</v>
      </c>
      <c r="P181">
        <v>36</v>
      </c>
      <c r="Q181">
        <v>0</v>
      </c>
    </row>
    <row r="182" spans="1:17" x14ac:dyDescent="0.3">
      <c r="A182" t="s">
        <v>1005</v>
      </c>
      <c r="B182" s="148">
        <v>664</v>
      </c>
      <c r="C182" t="s">
        <v>365</v>
      </c>
      <c r="D182" t="s">
        <v>366</v>
      </c>
      <c r="E182" t="s">
        <v>1006</v>
      </c>
      <c r="F182" t="s">
        <v>9</v>
      </c>
      <c r="G182" s="15">
        <v>0</v>
      </c>
      <c r="H182" s="15">
        <v>196.18</v>
      </c>
      <c r="I182" s="15">
        <v>0</v>
      </c>
      <c r="J182" s="15">
        <v>0</v>
      </c>
      <c r="K182" s="15">
        <v>0</v>
      </c>
      <c r="L182" s="15">
        <v>0</v>
      </c>
      <c r="M182" s="15">
        <v>0</v>
      </c>
      <c r="N182" s="15">
        <v>196.18</v>
      </c>
      <c r="O182" t="s">
        <v>536</v>
      </c>
      <c r="P182">
        <v>4</v>
      </c>
      <c r="Q182" t="s">
        <v>366</v>
      </c>
    </row>
    <row r="183" spans="1:17" x14ac:dyDescent="0.3">
      <c r="A183" t="s">
        <v>1007</v>
      </c>
      <c r="B183" s="148">
        <v>344</v>
      </c>
      <c r="C183" t="s">
        <v>367</v>
      </c>
      <c r="D183" t="s">
        <v>368</v>
      </c>
      <c r="E183" t="s">
        <v>1008</v>
      </c>
      <c r="F183" t="s">
        <v>9</v>
      </c>
      <c r="G183" s="15">
        <v>0</v>
      </c>
      <c r="H183" s="15">
        <v>1037.47</v>
      </c>
      <c r="I183" s="15">
        <v>0</v>
      </c>
      <c r="J183" s="15">
        <v>0</v>
      </c>
      <c r="K183" s="15">
        <v>137.54200000000003</v>
      </c>
      <c r="L183" s="15">
        <v>0</v>
      </c>
      <c r="M183" s="15">
        <v>0</v>
      </c>
      <c r="N183" s="15">
        <v>1175.0120000000004</v>
      </c>
      <c r="O183" t="s">
        <v>536</v>
      </c>
      <c r="P183">
        <v>24</v>
      </c>
      <c r="Q183" t="s">
        <v>368</v>
      </c>
    </row>
    <row r="184" spans="1:17" x14ac:dyDescent="0.3">
      <c r="A184" t="s">
        <v>606</v>
      </c>
      <c r="B184" s="148">
        <v>2</v>
      </c>
      <c r="C184" t="s">
        <v>1404</v>
      </c>
      <c r="D184" t="s">
        <v>95</v>
      </c>
      <c r="E184" t="s">
        <v>591</v>
      </c>
      <c r="F184" t="s">
        <v>13</v>
      </c>
      <c r="G184" s="15">
        <v>0</v>
      </c>
      <c r="H184" s="15">
        <v>626</v>
      </c>
      <c r="I184" s="15">
        <v>1932</v>
      </c>
      <c r="J184" s="15">
        <v>0</v>
      </c>
      <c r="K184" s="15">
        <v>0</v>
      </c>
      <c r="L184" s="15">
        <v>0</v>
      </c>
      <c r="M184" s="15">
        <v>0</v>
      </c>
      <c r="N184" s="15">
        <v>2557.9999999999995</v>
      </c>
      <c r="O184" t="s">
        <v>573</v>
      </c>
      <c r="P184">
        <v>24</v>
      </c>
      <c r="Q184" t="s">
        <v>592</v>
      </c>
    </row>
    <row r="185" spans="1:17" x14ac:dyDescent="0.3">
      <c r="A185" t="s">
        <v>1009</v>
      </c>
      <c r="B185" s="148">
        <v>729</v>
      </c>
      <c r="C185" t="s">
        <v>369</v>
      </c>
      <c r="D185" t="s">
        <v>370</v>
      </c>
      <c r="E185" t="s">
        <v>1010</v>
      </c>
      <c r="F185" t="s">
        <v>6</v>
      </c>
      <c r="G185" s="15">
        <v>0</v>
      </c>
      <c r="H185" s="15">
        <v>0</v>
      </c>
      <c r="I185" s="15">
        <v>0</v>
      </c>
      <c r="J185" s="15">
        <v>0</v>
      </c>
      <c r="K185" s="15">
        <v>0</v>
      </c>
      <c r="L185" s="15">
        <v>0</v>
      </c>
      <c r="M185" s="15">
        <v>0</v>
      </c>
      <c r="N185" s="15">
        <v>0</v>
      </c>
      <c r="O185">
        <v>0</v>
      </c>
      <c r="P185">
        <v>0</v>
      </c>
      <c r="Q185" t="s">
        <v>370</v>
      </c>
    </row>
    <row r="186" spans="1:17" x14ac:dyDescent="0.3">
      <c r="A186" t="s">
        <v>1014</v>
      </c>
      <c r="B186" s="148">
        <v>242</v>
      </c>
      <c r="C186" t="s">
        <v>371</v>
      </c>
      <c r="D186" t="s">
        <v>372</v>
      </c>
      <c r="E186" t="s">
        <v>1015</v>
      </c>
      <c r="F186" t="s">
        <v>4</v>
      </c>
      <c r="G186" s="15">
        <v>0</v>
      </c>
      <c r="H186" s="15">
        <v>204.029</v>
      </c>
      <c r="I186" s="15">
        <v>0</v>
      </c>
      <c r="J186" s="15">
        <v>0</v>
      </c>
      <c r="K186" s="15">
        <v>0</v>
      </c>
      <c r="L186" s="15">
        <v>0</v>
      </c>
      <c r="M186" s="15">
        <v>0</v>
      </c>
      <c r="N186" s="15">
        <v>204.029</v>
      </c>
      <c r="O186" t="s">
        <v>536</v>
      </c>
      <c r="P186">
        <v>12</v>
      </c>
      <c r="Q186" t="s">
        <v>372</v>
      </c>
    </row>
    <row r="187" spans="1:17" x14ac:dyDescent="0.3">
      <c r="A187" t="s">
        <v>1016</v>
      </c>
      <c r="B187" s="148">
        <v>741</v>
      </c>
      <c r="C187" t="s">
        <v>373</v>
      </c>
      <c r="D187" t="s">
        <v>374</v>
      </c>
      <c r="E187" t="s">
        <v>1017</v>
      </c>
      <c r="F187" t="s">
        <v>5</v>
      </c>
      <c r="G187" s="15">
        <v>0</v>
      </c>
      <c r="H187" s="15">
        <v>3479.0959999999995</v>
      </c>
      <c r="I187" s="15">
        <v>0</v>
      </c>
      <c r="J187" s="15">
        <v>0</v>
      </c>
      <c r="K187" s="15">
        <v>807.53100000000018</v>
      </c>
      <c r="L187" s="15">
        <v>0</v>
      </c>
      <c r="M187" s="15">
        <v>0</v>
      </c>
      <c r="N187" s="15">
        <v>4286.6269999999995</v>
      </c>
      <c r="O187" t="s">
        <v>536</v>
      </c>
      <c r="P187">
        <v>24</v>
      </c>
      <c r="Q187" t="s">
        <v>374</v>
      </c>
    </row>
    <row r="188" spans="1:17" x14ac:dyDescent="0.3">
      <c r="A188" t="s">
        <v>1018</v>
      </c>
      <c r="B188" s="148">
        <v>106</v>
      </c>
      <c r="C188" t="s">
        <v>375</v>
      </c>
      <c r="D188" t="s">
        <v>376</v>
      </c>
      <c r="E188" t="s">
        <v>1019</v>
      </c>
      <c r="F188" t="s">
        <v>4</v>
      </c>
      <c r="G188" s="15">
        <v>0</v>
      </c>
      <c r="H188" s="15">
        <v>52998</v>
      </c>
      <c r="I188" s="15">
        <v>0</v>
      </c>
      <c r="J188" s="15">
        <v>0</v>
      </c>
      <c r="K188" s="15">
        <v>0</v>
      </c>
      <c r="L188" s="15">
        <v>0</v>
      </c>
      <c r="M188" s="15">
        <v>0</v>
      </c>
      <c r="N188" s="15">
        <v>52998</v>
      </c>
      <c r="O188" t="s">
        <v>573</v>
      </c>
      <c r="P188">
        <v>12</v>
      </c>
      <c r="Q188" t="s">
        <v>408</v>
      </c>
    </row>
    <row r="189" spans="1:17" x14ac:dyDescent="0.3">
      <c r="A189" t="s">
        <v>1020</v>
      </c>
      <c r="B189" s="148">
        <v>106</v>
      </c>
      <c r="C189" t="s">
        <v>375</v>
      </c>
      <c r="D189" t="s">
        <v>377</v>
      </c>
      <c r="E189" t="s">
        <v>1019</v>
      </c>
      <c r="F189" t="s">
        <v>4</v>
      </c>
      <c r="G189" s="15">
        <v>0</v>
      </c>
      <c r="H189" s="15">
        <v>1194.6200000000001</v>
      </c>
      <c r="I189" s="15">
        <v>0</v>
      </c>
      <c r="J189" s="15">
        <v>0</v>
      </c>
      <c r="K189" s="15">
        <v>0</v>
      </c>
      <c r="L189" s="15">
        <v>0</v>
      </c>
      <c r="M189" s="15">
        <v>0</v>
      </c>
      <c r="N189" s="15">
        <v>1194.6200000000001</v>
      </c>
      <c r="O189" t="s">
        <v>573</v>
      </c>
      <c r="P189">
        <v>12</v>
      </c>
      <c r="Q189" t="s">
        <v>408</v>
      </c>
    </row>
    <row r="190" spans="1:17" x14ac:dyDescent="0.3">
      <c r="A190" t="s">
        <v>1021</v>
      </c>
      <c r="B190" s="148">
        <v>375</v>
      </c>
      <c r="C190" t="s">
        <v>409</v>
      </c>
      <c r="D190" t="s">
        <v>410</v>
      </c>
      <c r="E190" t="s">
        <v>1022</v>
      </c>
      <c r="F190" t="s">
        <v>9</v>
      </c>
      <c r="G190" s="15">
        <v>0</v>
      </c>
      <c r="H190" s="15">
        <v>79.087999999999994</v>
      </c>
      <c r="I190" s="15">
        <v>0</v>
      </c>
      <c r="J190" s="15">
        <v>0</v>
      </c>
      <c r="K190" s="15">
        <v>0</v>
      </c>
      <c r="L190" s="15">
        <v>0</v>
      </c>
      <c r="M190" s="15">
        <v>0</v>
      </c>
      <c r="N190" s="15">
        <v>79.087999999999994</v>
      </c>
      <c r="O190" t="s">
        <v>536</v>
      </c>
      <c r="P190">
        <v>3</v>
      </c>
      <c r="Q190" t="s">
        <v>410</v>
      </c>
    </row>
    <row r="191" spans="1:17" x14ac:dyDescent="0.3">
      <c r="A191" t="s">
        <v>1023</v>
      </c>
      <c r="B191" s="148">
        <v>0</v>
      </c>
      <c r="C191" t="s">
        <v>1024</v>
      </c>
      <c r="D191" t="s">
        <v>1025</v>
      </c>
      <c r="E191" t="s">
        <v>1019</v>
      </c>
      <c r="F191" t="s">
        <v>4</v>
      </c>
      <c r="G191" s="15">
        <v>0</v>
      </c>
      <c r="H191" s="15">
        <v>30160</v>
      </c>
      <c r="I191" s="15">
        <v>0</v>
      </c>
      <c r="J191" s="15">
        <v>0</v>
      </c>
      <c r="K191" s="15">
        <v>0</v>
      </c>
      <c r="L191" s="15">
        <v>0</v>
      </c>
      <c r="M191" s="15">
        <v>0</v>
      </c>
      <c r="N191" s="15">
        <v>30160</v>
      </c>
      <c r="O191" t="s">
        <v>573</v>
      </c>
      <c r="P191">
        <v>24</v>
      </c>
      <c r="Q191" t="s">
        <v>408</v>
      </c>
    </row>
    <row r="192" spans="1:17" x14ac:dyDescent="0.3">
      <c r="A192" t="s">
        <v>1026</v>
      </c>
      <c r="B192" s="148">
        <v>452</v>
      </c>
      <c r="C192" t="s">
        <v>1027</v>
      </c>
      <c r="D192" t="s">
        <v>1028</v>
      </c>
      <c r="E192" t="s">
        <v>585</v>
      </c>
      <c r="F192" t="s">
        <v>12</v>
      </c>
      <c r="G192" s="15">
        <v>28433.000000000004</v>
      </c>
      <c r="H192" s="15">
        <v>-105</v>
      </c>
      <c r="I192" s="15">
        <v>0</v>
      </c>
      <c r="J192" s="15">
        <v>0</v>
      </c>
      <c r="K192" s="15">
        <v>0</v>
      </c>
      <c r="L192" s="15">
        <v>0</v>
      </c>
      <c r="M192" s="15">
        <v>0</v>
      </c>
      <c r="N192" s="15">
        <v>28328.000000000004</v>
      </c>
      <c r="O192" t="s">
        <v>573</v>
      </c>
      <c r="P192">
        <v>72</v>
      </c>
      <c r="Q192">
        <v>0</v>
      </c>
    </row>
    <row r="193" spans="1:17" x14ac:dyDescent="0.3">
      <c r="A193" t="s">
        <v>1011</v>
      </c>
      <c r="B193" s="148">
        <v>0</v>
      </c>
      <c r="C193" t="s">
        <v>1012</v>
      </c>
      <c r="D193" t="s">
        <v>1013</v>
      </c>
      <c r="E193" t="s">
        <v>585</v>
      </c>
      <c r="F193" t="s">
        <v>12</v>
      </c>
      <c r="G193" s="15">
        <v>69081</v>
      </c>
      <c r="H193" s="15">
        <v>277</v>
      </c>
      <c r="I193" s="15">
        <v>0</v>
      </c>
      <c r="J193" s="15">
        <v>0</v>
      </c>
      <c r="K193" s="15">
        <v>0</v>
      </c>
      <c r="L193" s="15">
        <v>0</v>
      </c>
      <c r="M193" s="15">
        <v>0</v>
      </c>
      <c r="N193" s="15">
        <v>69358</v>
      </c>
      <c r="O193" t="s">
        <v>573</v>
      </c>
      <c r="P193">
        <v>24</v>
      </c>
      <c r="Q193">
        <v>0</v>
      </c>
    </row>
    <row r="194" spans="1:17" x14ac:dyDescent="0.3">
      <c r="A194" t="s">
        <v>1419</v>
      </c>
      <c r="B194" s="148" t="e">
        <v>#N/A</v>
      </c>
      <c r="C194">
        <v>0</v>
      </c>
      <c r="D194" t="s">
        <v>1861</v>
      </c>
      <c r="E194">
        <v>0</v>
      </c>
      <c r="F194" t="e">
        <v>#N/A</v>
      </c>
      <c r="G194" s="15">
        <v>0</v>
      </c>
      <c r="H194" s="15">
        <v>0</v>
      </c>
      <c r="I194" s="15">
        <v>0</v>
      </c>
      <c r="J194" s="15">
        <v>0</v>
      </c>
      <c r="K194" s="15">
        <v>0</v>
      </c>
      <c r="L194" s="15">
        <v>0</v>
      </c>
      <c r="M194" s="15">
        <v>0</v>
      </c>
      <c r="N194" s="15">
        <v>0</v>
      </c>
      <c r="O194">
        <v>0</v>
      </c>
      <c r="P194">
        <v>0</v>
      </c>
      <c r="Q194" t="e">
        <v>#N/A</v>
      </c>
    </row>
    <row r="195" spans="1:17" x14ac:dyDescent="0.3">
      <c r="A195" t="s">
        <v>607</v>
      </c>
      <c r="B195" s="148">
        <v>2</v>
      </c>
      <c r="C195" t="s">
        <v>80</v>
      </c>
      <c r="D195" t="s">
        <v>96</v>
      </c>
      <c r="E195" t="s">
        <v>608</v>
      </c>
      <c r="F195" t="s">
        <v>7</v>
      </c>
      <c r="G195" s="15">
        <v>0</v>
      </c>
      <c r="H195" s="15">
        <v>1396.2630000000001</v>
      </c>
      <c r="I195" s="15">
        <v>0</v>
      </c>
      <c r="J195" s="15">
        <v>0</v>
      </c>
      <c r="K195" s="15">
        <v>0</v>
      </c>
      <c r="L195" s="15">
        <v>0</v>
      </c>
      <c r="M195" s="15">
        <v>0</v>
      </c>
      <c r="N195" s="15">
        <v>1396.2630000000001</v>
      </c>
      <c r="O195" t="s">
        <v>536</v>
      </c>
      <c r="P195">
        <v>12</v>
      </c>
      <c r="Q195" t="s">
        <v>96</v>
      </c>
    </row>
    <row r="196" spans="1:17" x14ac:dyDescent="0.3">
      <c r="A196" t="s">
        <v>1029</v>
      </c>
      <c r="B196" s="148">
        <v>663</v>
      </c>
      <c r="C196" t="s">
        <v>378</v>
      </c>
      <c r="D196" t="s">
        <v>379</v>
      </c>
      <c r="E196" t="s">
        <v>1030</v>
      </c>
      <c r="F196" t="s">
        <v>14</v>
      </c>
      <c r="G196" s="15">
        <v>0</v>
      </c>
      <c r="H196" s="15">
        <v>724.30000000000007</v>
      </c>
      <c r="I196" s="15">
        <v>0</v>
      </c>
      <c r="J196" s="15">
        <v>0</v>
      </c>
      <c r="K196" s="15">
        <v>0</v>
      </c>
      <c r="L196" s="15">
        <v>0</v>
      </c>
      <c r="M196" s="15">
        <v>0</v>
      </c>
      <c r="N196" s="15">
        <v>724.30000000000007</v>
      </c>
      <c r="O196" t="s">
        <v>536</v>
      </c>
      <c r="P196">
        <v>12</v>
      </c>
      <c r="Q196" t="s">
        <v>379</v>
      </c>
    </row>
    <row r="197" spans="1:17" x14ac:dyDescent="0.3">
      <c r="A197" t="s">
        <v>1031</v>
      </c>
      <c r="B197" s="148">
        <v>0</v>
      </c>
      <c r="C197" t="s">
        <v>1032</v>
      </c>
      <c r="D197" t="s">
        <v>1033</v>
      </c>
      <c r="E197" t="s">
        <v>1019</v>
      </c>
      <c r="F197" t="s">
        <v>4</v>
      </c>
      <c r="G197" s="15">
        <v>0</v>
      </c>
      <c r="H197" s="15">
        <v>17373</v>
      </c>
      <c r="I197" s="15">
        <v>0</v>
      </c>
      <c r="J197" s="15">
        <v>0</v>
      </c>
      <c r="K197" s="15">
        <v>0</v>
      </c>
      <c r="L197" s="15">
        <v>0</v>
      </c>
      <c r="M197" s="15">
        <v>0</v>
      </c>
      <c r="N197" s="15">
        <v>17373</v>
      </c>
      <c r="O197" t="s">
        <v>573</v>
      </c>
      <c r="P197">
        <v>12</v>
      </c>
      <c r="Q197" t="s">
        <v>408</v>
      </c>
    </row>
    <row r="198" spans="1:17" x14ac:dyDescent="0.3">
      <c r="A198" t="s">
        <v>1034</v>
      </c>
      <c r="B198" s="148">
        <v>409</v>
      </c>
      <c r="C198" t="s">
        <v>380</v>
      </c>
      <c r="D198" t="s">
        <v>381</v>
      </c>
      <c r="E198" t="s">
        <v>1269</v>
      </c>
      <c r="F198" t="s">
        <v>5</v>
      </c>
      <c r="G198" s="15">
        <v>0</v>
      </c>
      <c r="H198" s="15">
        <v>888.18599999999981</v>
      </c>
      <c r="I198" s="15">
        <v>0</v>
      </c>
      <c r="J198" s="15">
        <v>0</v>
      </c>
      <c r="K198" s="15">
        <v>0</v>
      </c>
      <c r="L198" s="15">
        <v>0</v>
      </c>
      <c r="M198" s="15">
        <v>0</v>
      </c>
      <c r="N198" s="15">
        <v>888.18599999999981</v>
      </c>
      <c r="O198" t="s">
        <v>536</v>
      </c>
      <c r="P198">
        <v>12</v>
      </c>
      <c r="Q198" t="e">
        <v>#N/A</v>
      </c>
    </row>
    <row r="199" spans="1:17" x14ac:dyDescent="0.3">
      <c r="A199" t="s">
        <v>1036</v>
      </c>
      <c r="B199" s="148">
        <v>111</v>
      </c>
      <c r="C199" t="s">
        <v>1420</v>
      </c>
      <c r="D199" t="s">
        <v>383</v>
      </c>
      <c r="E199" t="s">
        <v>849</v>
      </c>
      <c r="F199" t="s">
        <v>13</v>
      </c>
      <c r="G199" s="15">
        <v>0</v>
      </c>
      <c r="H199" s="15">
        <v>612</v>
      </c>
      <c r="I199" s="15">
        <v>0</v>
      </c>
      <c r="J199" s="15">
        <v>0</v>
      </c>
      <c r="K199" s="15">
        <v>0</v>
      </c>
      <c r="L199" s="15">
        <v>0</v>
      </c>
      <c r="M199" s="15">
        <v>0</v>
      </c>
      <c r="N199" s="15">
        <v>612</v>
      </c>
      <c r="O199" t="s">
        <v>573</v>
      </c>
      <c r="P199">
        <v>12</v>
      </c>
      <c r="Q199" t="s">
        <v>954</v>
      </c>
    </row>
    <row r="200" spans="1:17" x14ac:dyDescent="0.3">
      <c r="A200" t="s">
        <v>1421</v>
      </c>
      <c r="B200" s="148" t="e">
        <v>#N/A</v>
      </c>
      <c r="C200">
        <v>0</v>
      </c>
      <c r="D200" t="s">
        <v>1864</v>
      </c>
      <c r="E200">
        <v>0</v>
      </c>
      <c r="F200" t="e">
        <v>#N/A</v>
      </c>
      <c r="G200" s="15">
        <v>0</v>
      </c>
      <c r="H200" s="15">
        <v>0</v>
      </c>
      <c r="I200" s="15">
        <v>0</v>
      </c>
      <c r="J200" s="15">
        <v>0</v>
      </c>
      <c r="K200" s="15">
        <v>0</v>
      </c>
      <c r="L200" s="15">
        <v>0</v>
      </c>
      <c r="M200" s="15">
        <v>0</v>
      </c>
      <c r="N200" s="15">
        <v>0</v>
      </c>
      <c r="O200">
        <v>0</v>
      </c>
      <c r="P200">
        <v>0</v>
      </c>
      <c r="Q200" t="e">
        <v>#N/A</v>
      </c>
    </row>
    <row r="201" spans="1:17" x14ac:dyDescent="0.3">
      <c r="A201" t="s">
        <v>1307</v>
      </c>
      <c r="B201" s="148" t="e">
        <v>#N/A</v>
      </c>
      <c r="C201">
        <v>0</v>
      </c>
      <c r="D201" t="s">
        <v>1308</v>
      </c>
      <c r="E201">
        <v>0</v>
      </c>
      <c r="F201" t="e">
        <v>#N/A</v>
      </c>
      <c r="G201" s="15">
        <v>0</v>
      </c>
      <c r="H201" s="15">
        <v>0</v>
      </c>
      <c r="I201" s="15">
        <v>0</v>
      </c>
      <c r="J201" s="15">
        <v>0</v>
      </c>
      <c r="K201" s="15">
        <v>0</v>
      </c>
      <c r="L201" s="15">
        <v>0</v>
      </c>
      <c r="M201" s="15">
        <v>0</v>
      </c>
      <c r="N201" s="15">
        <v>0</v>
      </c>
      <c r="O201">
        <v>0</v>
      </c>
      <c r="P201">
        <v>0</v>
      </c>
      <c r="Q201" t="e">
        <v>#N/A</v>
      </c>
    </row>
    <row r="202" spans="1:17" x14ac:dyDescent="0.3">
      <c r="A202" t="s">
        <v>1309</v>
      </c>
      <c r="B202" s="148" t="e">
        <v>#N/A</v>
      </c>
      <c r="C202">
        <v>0</v>
      </c>
      <c r="D202" t="s">
        <v>210</v>
      </c>
      <c r="E202">
        <v>0</v>
      </c>
      <c r="F202" t="e">
        <v>#N/A</v>
      </c>
      <c r="G202" s="15">
        <v>0</v>
      </c>
      <c r="H202" s="15">
        <v>0</v>
      </c>
      <c r="I202" s="15">
        <v>0</v>
      </c>
      <c r="J202" s="15">
        <v>0</v>
      </c>
      <c r="K202" s="15">
        <v>0</v>
      </c>
      <c r="L202" s="15">
        <v>0</v>
      </c>
      <c r="M202" s="15">
        <v>0</v>
      </c>
      <c r="N202" s="15">
        <v>0</v>
      </c>
      <c r="O202">
        <v>0</v>
      </c>
      <c r="P202">
        <v>0</v>
      </c>
      <c r="Q202" t="e">
        <v>#N/A</v>
      </c>
    </row>
    <row r="203" spans="1:17" x14ac:dyDescent="0.3">
      <c r="A203" t="s">
        <v>1422</v>
      </c>
      <c r="B203" s="148" t="e">
        <v>#N/A</v>
      </c>
      <c r="C203">
        <v>0</v>
      </c>
      <c r="D203" t="s">
        <v>1865</v>
      </c>
      <c r="E203">
        <v>0</v>
      </c>
      <c r="F203" t="e">
        <v>#N/A</v>
      </c>
      <c r="G203" s="15">
        <v>0</v>
      </c>
      <c r="H203" s="15">
        <v>0</v>
      </c>
      <c r="I203" s="15">
        <v>0</v>
      </c>
      <c r="J203" s="15">
        <v>0</v>
      </c>
      <c r="K203" s="15">
        <v>0</v>
      </c>
      <c r="L203" s="15">
        <v>0</v>
      </c>
      <c r="M203" s="15">
        <v>0</v>
      </c>
      <c r="N203" s="15">
        <v>0</v>
      </c>
      <c r="O203">
        <v>0</v>
      </c>
      <c r="P203">
        <v>0</v>
      </c>
      <c r="Q203" t="e">
        <v>#N/A</v>
      </c>
    </row>
    <row r="204" spans="1:17" x14ac:dyDescent="0.3">
      <c r="A204" t="s">
        <v>1337</v>
      </c>
      <c r="B204" s="148" t="e">
        <v>#N/A</v>
      </c>
      <c r="C204" t="s">
        <v>1338</v>
      </c>
      <c r="D204" t="s">
        <v>98</v>
      </c>
      <c r="E204" t="s">
        <v>587</v>
      </c>
      <c r="F204" t="s">
        <v>13</v>
      </c>
      <c r="G204" s="15">
        <v>0</v>
      </c>
      <c r="H204" s="15">
        <v>0</v>
      </c>
      <c r="I204" s="15">
        <v>0</v>
      </c>
      <c r="J204" s="15">
        <v>0</v>
      </c>
      <c r="K204" s="15">
        <v>0</v>
      </c>
      <c r="L204" s="15">
        <v>0</v>
      </c>
      <c r="M204" s="15">
        <v>0</v>
      </c>
      <c r="N204" s="15">
        <v>0</v>
      </c>
      <c r="O204">
        <v>0</v>
      </c>
      <c r="P204">
        <v>0</v>
      </c>
      <c r="Q204" t="s">
        <v>588</v>
      </c>
    </row>
    <row r="205" spans="1:17" x14ac:dyDescent="0.3">
      <c r="A205" t="s">
        <v>1423</v>
      </c>
      <c r="B205" s="148">
        <v>13</v>
      </c>
      <c r="C205" t="s">
        <v>220</v>
      </c>
      <c r="D205" t="s">
        <v>1866</v>
      </c>
      <c r="E205" t="s">
        <v>585</v>
      </c>
      <c r="F205" t="s">
        <v>12</v>
      </c>
      <c r="G205" s="15">
        <v>0</v>
      </c>
      <c r="H205" s="15">
        <v>0</v>
      </c>
      <c r="I205" s="15">
        <v>0</v>
      </c>
      <c r="J205" s="15">
        <v>0</v>
      </c>
      <c r="K205" s="15">
        <v>0</v>
      </c>
      <c r="L205" s="15">
        <v>0</v>
      </c>
      <c r="M205" s="15">
        <v>0</v>
      </c>
      <c r="N205" s="15">
        <v>0</v>
      </c>
      <c r="O205">
        <v>0</v>
      </c>
      <c r="P205">
        <v>0</v>
      </c>
      <c r="Q205">
        <v>0</v>
      </c>
    </row>
    <row r="206" spans="1:17" x14ac:dyDescent="0.3">
      <c r="A206" t="s">
        <v>609</v>
      </c>
      <c r="B206" s="148">
        <v>2</v>
      </c>
      <c r="C206" t="s">
        <v>1404</v>
      </c>
      <c r="D206" t="s">
        <v>99</v>
      </c>
      <c r="E206" t="s">
        <v>587</v>
      </c>
      <c r="F206" t="s">
        <v>13</v>
      </c>
      <c r="G206" s="15">
        <v>0</v>
      </c>
      <c r="H206" s="15">
        <v>-11</v>
      </c>
      <c r="I206" s="15">
        <v>0</v>
      </c>
      <c r="J206" s="15">
        <v>0</v>
      </c>
      <c r="K206" s="15">
        <v>0</v>
      </c>
      <c r="L206" s="15">
        <v>0</v>
      </c>
      <c r="M206" s="15">
        <v>0</v>
      </c>
      <c r="N206" s="15">
        <v>-11</v>
      </c>
      <c r="O206" t="s">
        <v>573</v>
      </c>
      <c r="P206">
        <v>12</v>
      </c>
      <c r="Q206" t="s">
        <v>588</v>
      </c>
    </row>
    <row r="207" spans="1:17" x14ac:dyDescent="0.3">
      <c r="A207" t="s">
        <v>1424</v>
      </c>
      <c r="B207" s="148" t="e">
        <v>#N/A</v>
      </c>
      <c r="C207" t="s">
        <v>1868</v>
      </c>
      <c r="D207" t="s">
        <v>1867</v>
      </c>
      <c r="E207" t="s">
        <v>971</v>
      </c>
      <c r="F207" t="s">
        <v>13</v>
      </c>
      <c r="G207" s="15">
        <v>0</v>
      </c>
      <c r="H207" s="15">
        <v>0</v>
      </c>
      <c r="I207" s="15">
        <v>0</v>
      </c>
      <c r="J207" s="15">
        <v>0</v>
      </c>
      <c r="K207" s="15">
        <v>0</v>
      </c>
      <c r="L207" s="15">
        <v>0</v>
      </c>
      <c r="M207" s="15">
        <v>0</v>
      </c>
      <c r="N207" s="15">
        <v>0</v>
      </c>
      <c r="O207">
        <v>0</v>
      </c>
      <c r="P207">
        <v>0</v>
      </c>
      <c r="Q207" t="s">
        <v>343</v>
      </c>
    </row>
    <row r="208" spans="1:17" x14ac:dyDescent="0.3">
      <c r="A208" t="s">
        <v>1425</v>
      </c>
      <c r="B208" s="148">
        <v>0</v>
      </c>
      <c r="C208" t="s">
        <v>1674</v>
      </c>
      <c r="D208" t="s">
        <v>1869</v>
      </c>
      <c r="E208">
        <v>0</v>
      </c>
      <c r="F208" t="e">
        <v>#N/A</v>
      </c>
      <c r="G208" s="15">
        <v>0</v>
      </c>
      <c r="H208" s="15">
        <v>0</v>
      </c>
      <c r="I208" s="15">
        <v>0</v>
      </c>
      <c r="J208" s="15">
        <v>0</v>
      </c>
      <c r="K208" s="15">
        <v>0</v>
      </c>
      <c r="L208" s="15">
        <v>0</v>
      </c>
      <c r="M208" s="15">
        <v>0</v>
      </c>
      <c r="N208" s="15">
        <v>0</v>
      </c>
      <c r="O208">
        <v>0</v>
      </c>
      <c r="P208">
        <v>0</v>
      </c>
      <c r="Q208" t="e">
        <v>#N/A</v>
      </c>
    </row>
    <row r="209" spans="1:17" x14ac:dyDescent="0.3">
      <c r="A209" t="s">
        <v>1426</v>
      </c>
      <c r="B209" s="148">
        <v>0</v>
      </c>
      <c r="C209" t="s">
        <v>1872</v>
      </c>
      <c r="D209" t="s">
        <v>1870</v>
      </c>
      <c r="E209">
        <v>0</v>
      </c>
      <c r="F209" t="e">
        <v>#N/A</v>
      </c>
      <c r="G209" s="15">
        <v>0</v>
      </c>
      <c r="H209" s="15">
        <v>0</v>
      </c>
      <c r="I209" s="15">
        <v>0</v>
      </c>
      <c r="J209" s="15">
        <v>0</v>
      </c>
      <c r="K209" s="15">
        <v>0</v>
      </c>
      <c r="L209" s="15">
        <v>0</v>
      </c>
      <c r="M209" s="15">
        <v>0</v>
      </c>
      <c r="N209" s="15">
        <v>0</v>
      </c>
      <c r="O209">
        <v>0</v>
      </c>
      <c r="P209">
        <v>0</v>
      </c>
      <c r="Q209" t="e">
        <v>#N/A</v>
      </c>
    </row>
    <row r="210" spans="1:17" x14ac:dyDescent="0.3">
      <c r="A210" t="s">
        <v>1427</v>
      </c>
      <c r="B210" s="148">
        <v>0</v>
      </c>
      <c r="C210" t="s">
        <v>1875</v>
      </c>
      <c r="D210" t="s">
        <v>1873</v>
      </c>
      <c r="E210">
        <v>0</v>
      </c>
      <c r="F210" t="e">
        <v>#N/A</v>
      </c>
      <c r="G210" s="15">
        <v>0</v>
      </c>
      <c r="H210" s="15">
        <v>0</v>
      </c>
      <c r="I210" s="15">
        <v>0</v>
      </c>
      <c r="J210" s="15">
        <v>0</v>
      </c>
      <c r="K210" s="15">
        <v>0</v>
      </c>
      <c r="L210" s="15">
        <v>0</v>
      </c>
      <c r="M210" s="15">
        <v>0</v>
      </c>
      <c r="N210" s="15">
        <v>0</v>
      </c>
      <c r="O210">
        <v>0</v>
      </c>
      <c r="P210">
        <v>0</v>
      </c>
      <c r="Q210" t="e">
        <v>#N/A</v>
      </c>
    </row>
    <row r="211" spans="1:17" x14ac:dyDescent="0.3">
      <c r="A211" t="s">
        <v>1428</v>
      </c>
      <c r="B211" s="148">
        <v>0</v>
      </c>
      <c r="C211" t="s">
        <v>1878</v>
      </c>
      <c r="D211" t="s">
        <v>1876</v>
      </c>
      <c r="E211">
        <v>0</v>
      </c>
      <c r="F211" t="e">
        <v>#N/A</v>
      </c>
      <c r="G211" s="15">
        <v>0</v>
      </c>
      <c r="H211" s="15">
        <v>0</v>
      </c>
      <c r="I211" s="15">
        <v>0</v>
      </c>
      <c r="J211" s="15">
        <v>0</v>
      </c>
      <c r="K211" s="15">
        <v>0</v>
      </c>
      <c r="L211" s="15">
        <v>0</v>
      </c>
      <c r="M211" s="15">
        <v>0</v>
      </c>
      <c r="N211" s="15">
        <v>0</v>
      </c>
      <c r="O211">
        <v>0</v>
      </c>
      <c r="P211">
        <v>0</v>
      </c>
      <c r="Q211" t="e">
        <v>#N/A</v>
      </c>
    </row>
    <row r="212" spans="1:17" x14ac:dyDescent="0.3">
      <c r="A212" t="s">
        <v>1429</v>
      </c>
      <c r="B212" s="148">
        <v>0</v>
      </c>
      <c r="C212" t="s">
        <v>1878</v>
      </c>
      <c r="D212" t="s">
        <v>1879</v>
      </c>
      <c r="E212">
        <v>0</v>
      </c>
      <c r="F212" t="e">
        <v>#N/A</v>
      </c>
      <c r="G212" s="15">
        <v>0</v>
      </c>
      <c r="H212" s="15">
        <v>0</v>
      </c>
      <c r="I212" s="15">
        <v>0</v>
      </c>
      <c r="J212" s="15">
        <v>0</v>
      </c>
      <c r="K212" s="15">
        <v>0</v>
      </c>
      <c r="L212" s="15">
        <v>0</v>
      </c>
      <c r="M212" s="15">
        <v>0</v>
      </c>
      <c r="N212" s="15">
        <v>0</v>
      </c>
      <c r="O212">
        <v>0</v>
      </c>
      <c r="P212">
        <v>0</v>
      </c>
      <c r="Q212" t="e">
        <v>#N/A</v>
      </c>
    </row>
    <row r="213" spans="1:17" x14ac:dyDescent="0.3">
      <c r="A213" t="s">
        <v>1430</v>
      </c>
      <c r="B213" s="148">
        <v>0</v>
      </c>
      <c r="C213" t="s">
        <v>1878</v>
      </c>
      <c r="D213" t="s">
        <v>1880</v>
      </c>
      <c r="E213">
        <v>0</v>
      </c>
      <c r="F213" t="e">
        <v>#N/A</v>
      </c>
      <c r="G213" s="15">
        <v>0</v>
      </c>
      <c r="H213" s="15">
        <v>0</v>
      </c>
      <c r="I213" s="15">
        <v>0</v>
      </c>
      <c r="J213" s="15">
        <v>0</v>
      </c>
      <c r="K213" s="15">
        <v>0</v>
      </c>
      <c r="L213" s="15">
        <v>0</v>
      </c>
      <c r="M213" s="15">
        <v>0</v>
      </c>
      <c r="N213" s="15">
        <v>0</v>
      </c>
      <c r="O213">
        <v>0</v>
      </c>
      <c r="P213">
        <v>0</v>
      </c>
      <c r="Q213" t="e">
        <v>#N/A</v>
      </c>
    </row>
    <row r="214" spans="1:17" x14ac:dyDescent="0.3">
      <c r="A214" t="s">
        <v>1431</v>
      </c>
      <c r="B214" s="148">
        <v>0</v>
      </c>
      <c r="C214" t="s">
        <v>1882</v>
      </c>
      <c r="D214" t="s">
        <v>254</v>
      </c>
      <c r="E214" t="s">
        <v>856</v>
      </c>
      <c r="F214" t="s">
        <v>4</v>
      </c>
      <c r="G214" s="15">
        <v>0</v>
      </c>
      <c r="H214" s="15">
        <v>0</v>
      </c>
      <c r="I214" s="15">
        <v>0</v>
      </c>
      <c r="J214" s="15">
        <v>0</v>
      </c>
      <c r="K214" s="15">
        <v>0</v>
      </c>
      <c r="L214" s="15">
        <v>0</v>
      </c>
      <c r="M214" s="15">
        <v>0</v>
      </c>
      <c r="N214" s="15">
        <v>0</v>
      </c>
      <c r="O214">
        <v>0</v>
      </c>
      <c r="P214">
        <v>0</v>
      </c>
      <c r="Q214" t="s">
        <v>254</v>
      </c>
    </row>
    <row r="215" spans="1:17" x14ac:dyDescent="0.3">
      <c r="A215" t="s">
        <v>1432</v>
      </c>
      <c r="B215" s="148">
        <v>0</v>
      </c>
      <c r="C215" t="s">
        <v>1885</v>
      </c>
      <c r="D215" t="s">
        <v>1883</v>
      </c>
      <c r="E215">
        <v>0</v>
      </c>
      <c r="F215" t="e">
        <v>#N/A</v>
      </c>
      <c r="G215" s="15">
        <v>0</v>
      </c>
      <c r="H215" s="15">
        <v>0</v>
      </c>
      <c r="I215" s="15">
        <v>0</v>
      </c>
      <c r="J215" s="15">
        <v>0</v>
      </c>
      <c r="K215" s="15">
        <v>0</v>
      </c>
      <c r="L215" s="15">
        <v>0</v>
      </c>
      <c r="M215" s="15">
        <v>0</v>
      </c>
      <c r="N215" s="15">
        <v>0</v>
      </c>
      <c r="O215">
        <v>0</v>
      </c>
      <c r="P215">
        <v>0</v>
      </c>
      <c r="Q215" t="e">
        <v>#N/A</v>
      </c>
    </row>
    <row r="216" spans="1:17" x14ac:dyDescent="0.3">
      <c r="A216" t="s">
        <v>1433</v>
      </c>
      <c r="B216" s="148">
        <v>0</v>
      </c>
      <c r="C216" t="s">
        <v>1888</v>
      </c>
      <c r="D216" t="s">
        <v>1886</v>
      </c>
      <c r="E216">
        <v>0</v>
      </c>
      <c r="F216" t="e">
        <v>#N/A</v>
      </c>
      <c r="G216" s="15">
        <v>0</v>
      </c>
      <c r="H216" s="15">
        <v>0</v>
      </c>
      <c r="I216" s="15">
        <v>0</v>
      </c>
      <c r="J216" s="15">
        <v>0</v>
      </c>
      <c r="K216" s="15">
        <v>0</v>
      </c>
      <c r="L216" s="15">
        <v>0</v>
      </c>
      <c r="M216" s="15">
        <v>0</v>
      </c>
      <c r="N216" s="15">
        <v>0</v>
      </c>
      <c r="O216">
        <v>0</v>
      </c>
      <c r="P216">
        <v>0</v>
      </c>
      <c r="Q216" t="e">
        <v>#N/A</v>
      </c>
    </row>
    <row r="217" spans="1:17" x14ac:dyDescent="0.3">
      <c r="A217" t="s">
        <v>610</v>
      </c>
      <c r="B217" s="148">
        <v>2</v>
      </c>
      <c r="C217" t="s">
        <v>80</v>
      </c>
      <c r="D217" t="s">
        <v>100</v>
      </c>
      <c r="E217" t="s">
        <v>611</v>
      </c>
      <c r="F217" t="s">
        <v>14</v>
      </c>
      <c r="G217" s="15">
        <v>0</v>
      </c>
      <c r="H217" s="15">
        <v>9343.4</v>
      </c>
      <c r="I217" s="15">
        <v>0</v>
      </c>
      <c r="J217" s="15">
        <v>0</v>
      </c>
      <c r="K217" s="15">
        <v>0</v>
      </c>
      <c r="L217" s="15">
        <v>0</v>
      </c>
      <c r="M217" s="15">
        <v>0</v>
      </c>
      <c r="N217" s="15">
        <v>9343.4</v>
      </c>
      <c r="O217" t="s">
        <v>536</v>
      </c>
      <c r="P217">
        <v>12</v>
      </c>
      <c r="Q217" t="s">
        <v>612</v>
      </c>
    </row>
    <row r="218" spans="1:17" x14ac:dyDescent="0.3">
      <c r="A218" t="s">
        <v>1434</v>
      </c>
      <c r="B218" s="148">
        <v>0</v>
      </c>
      <c r="C218" t="s">
        <v>1891</v>
      </c>
      <c r="D218" t="s">
        <v>1889</v>
      </c>
      <c r="E218">
        <v>0</v>
      </c>
      <c r="F218" t="e">
        <v>#N/A</v>
      </c>
      <c r="G218" s="15">
        <v>0</v>
      </c>
      <c r="H218" s="15">
        <v>0</v>
      </c>
      <c r="I218" s="15">
        <v>0</v>
      </c>
      <c r="J218" s="15">
        <v>0</v>
      </c>
      <c r="K218" s="15">
        <v>0</v>
      </c>
      <c r="L218" s="15">
        <v>0</v>
      </c>
      <c r="M218" s="15">
        <v>0</v>
      </c>
      <c r="N218" s="15">
        <v>0</v>
      </c>
      <c r="O218">
        <v>0</v>
      </c>
      <c r="P218">
        <v>0</v>
      </c>
      <c r="Q218" t="e">
        <v>#N/A</v>
      </c>
    </row>
    <row r="219" spans="1:17" x14ac:dyDescent="0.3">
      <c r="A219" t="s">
        <v>1435</v>
      </c>
      <c r="B219" s="148">
        <v>106</v>
      </c>
      <c r="C219" t="s">
        <v>375</v>
      </c>
      <c r="D219" t="s">
        <v>408</v>
      </c>
      <c r="E219" t="s">
        <v>1019</v>
      </c>
      <c r="F219" t="s">
        <v>4</v>
      </c>
      <c r="G219" s="15">
        <v>0</v>
      </c>
      <c r="H219" s="15">
        <v>0</v>
      </c>
      <c r="I219" s="15">
        <v>0</v>
      </c>
      <c r="J219" s="15">
        <v>0</v>
      </c>
      <c r="K219" s="15">
        <v>0</v>
      </c>
      <c r="L219" s="15">
        <v>0</v>
      </c>
      <c r="M219" s="15">
        <v>0</v>
      </c>
      <c r="N219" s="15">
        <v>0</v>
      </c>
      <c r="O219">
        <v>0</v>
      </c>
      <c r="P219">
        <v>0</v>
      </c>
      <c r="Q219" t="s">
        <v>408</v>
      </c>
    </row>
    <row r="220" spans="1:17" x14ac:dyDescent="0.3">
      <c r="A220" t="s">
        <v>1436</v>
      </c>
      <c r="B220" s="148">
        <v>160</v>
      </c>
      <c r="C220" t="s">
        <v>202</v>
      </c>
      <c r="D220" t="s">
        <v>782</v>
      </c>
      <c r="E220" t="s">
        <v>781</v>
      </c>
      <c r="F220" t="s">
        <v>7</v>
      </c>
      <c r="G220" s="15">
        <v>0</v>
      </c>
      <c r="H220" s="15">
        <v>0</v>
      </c>
      <c r="I220" s="15">
        <v>0</v>
      </c>
      <c r="J220" s="15">
        <v>0</v>
      </c>
      <c r="K220" s="15">
        <v>0</v>
      </c>
      <c r="L220" s="15">
        <v>0</v>
      </c>
      <c r="M220" s="15">
        <v>0</v>
      </c>
      <c r="N220" s="15">
        <v>0</v>
      </c>
      <c r="O220">
        <v>0</v>
      </c>
      <c r="P220">
        <v>0</v>
      </c>
      <c r="Q220" t="s">
        <v>782</v>
      </c>
    </row>
    <row r="221" spans="1:17" x14ac:dyDescent="0.3">
      <c r="A221" t="s">
        <v>564</v>
      </c>
      <c r="B221" s="148">
        <v>412</v>
      </c>
      <c r="C221" t="s">
        <v>63</v>
      </c>
      <c r="D221" t="s">
        <v>64</v>
      </c>
      <c r="E221" t="s">
        <v>565</v>
      </c>
      <c r="F221" t="s">
        <v>9</v>
      </c>
      <c r="G221" s="15">
        <v>0</v>
      </c>
      <c r="H221" s="15">
        <v>1733.8140000000001</v>
      </c>
      <c r="I221" s="15">
        <v>0</v>
      </c>
      <c r="J221" s="15">
        <v>0</v>
      </c>
      <c r="K221" s="15">
        <v>0</v>
      </c>
      <c r="L221" s="15">
        <v>0</v>
      </c>
      <c r="M221" s="15">
        <v>0</v>
      </c>
      <c r="N221" s="15">
        <v>1733.8140000000001</v>
      </c>
      <c r="O221" t="s">
        <v>536</v>
      </c>
      <c r="P221">
        <v>11</v>
      </c>
      <c r="Q221" t="s">
        <v>64</v>
      </c>
    </row>
    <row r="222" spans="1:17" x14ac:dyDescent="0.3">
      <c r="A222" t="s">
        <v>613</v>
      </c>
      <c r="B222" s="148">
        <v>2</v>
      </c>
      <c r="C222" t="s">
        <v>80</v>
      </c>
      <c r="D222" t="s">
        <v>81</v>
      </c>
      <c r="E222" t="s">
        <v>614</v>
      </c>
      <c r="F222" t="s">
        <v>14</v>
      </c>
      <c r="G222" s="15">
        <v>0</v>
      </c>
      <c r="H222" s="15">
        <v>611.18200000000002</v>
      </c>
      <c r="I222" s="15">
        <v>0</v>
      </c>
      <c r="J222" s="15">
        <v>0</v>
      </c>
      <c r="K222" s="15">
        <v>0</v>
      </c>
      <c r="L222" s="15">
        <v>0</v>
      </c>
      <c r="M222" s="15">
        <v>0</v>
      </c>
      <c r="N222" s="15">
        <v>611.18200000000002</v>
      </c>
      <c r="O222" t="s">
        <v>536</v>
      </c>
      <c r="P222">
        <v>12</v>
      </c>
      <c r="Q222" t="s">
        <v>615</v>
      </c>
    </row>
    <row r="223" spans="1:17" x14ac:dyDescent="0.3">
      <c r="A223" t="s">
        <v>616</v>
      </c>
      <c r="B223" s="148">
        <v>2</v>
      </c>
      <c r="C223" t="s">
        <v>80</v>
      </c>
      <c r="D223" t="s">
        <v>82</v>
      </c>
      <c r="E223" t="s">
        <v>617</v>
      </c>
      <c r="F223" t="s">
        <v>14</v>
      </c>
      <c r="G223" s="15">
        <v>0</v>
      </c>
      <c r="H223" s="15">
        <v>475.7</v>
      </c>
      <c r="I223" s="15">
        <v>0</v>
      </c>
      <c r="J223" s="15">
        <v>0</v>
      </c>
      <c r="K223" s="15">
        <v>0</v>
      </c>
      <c r="L223" s="15">
        <v>0</v>
      </c>
      <c r="M223" s="15">
        <v>0</v>
      </c>
      <c r="N223" s="15">
        <v>475.7</v>
      </c>
      <c r="O223" t="s">
        <v>536</v>
      </c>
      <c r="P223">
        <v>12</v>
      </c>
      <c r="Q223" t="s">
        <v>618</v>
      </c>
    </row>
    <row r="224" spans="1:17" x14ac:dyDescent="0.3">
      <c r="A224" t="s">
        <v>1313</v>
      </c>
      <c r="B224" s="148">
        <v>2</v>
      </c>
      <c r="C224" t="s">
        <v>80</v>
      </c>
      <c r="D224" t="s">
        <v>85</v>
      </c>
      <c r="E224" t="s">
        <v>608</v>
      </c>
      <c r="F224" t="s">
        <v>7</v>
      </c>
      <c r="G224" s="15">
        <v>0</v>
      </c>
      <c r="H224" s="15">
        <v>0</v>
      </c>
      <c r="I224" s="15">
        <v>0</v>
      </c>
      <c r="J224" s="15">
        <v>0</v>
      </c>
      <c r="K224" s="15">
        <v>0</v>
      </c>
      <c r="L224" s="15">
        <v>0</v>
      </c>
      <c r="M224" s="15">
        <v>0</v>
      </c>
      <c r="N224" s="15">
        <v>0</v>
      </c>
      <c r="O224">
        <v>0</v>
      </c>
      <c r="P224">
        <v>0</v>
      </c>
      <c r="Q224" t="s">
        <v>96</v>
      </c>
    </row>
    <row r="225" spans="1:17" x14ac:dyDescent="0.3">
      <c r="A225" t="s">
        <v>1314</v>
      </c>
      <c r="B225" s="148">
        <v>2</v>
      </c>
      <c r="C225" t="s">
        <v>80</v>
      </c>
      <c r="D225" t="s">
        <v>86</v>
      </c>
      <c r="E225" t="s">
        <v>587</v>
      </c>
      <c r="F225" t="s">
        <v>13</v>
      </c>
      <c r="G225" s="15">
        <v>0</v>
      </c>
      <c r="H225" s="15">
        <v>0</v>
      </c>
      <c r="I225" s="15">
        <v>0</v>
      </c>
      <c r="J225" s="15">
        <v>0</v>
      </c>
      <c r="K225" s="15">
        <v>0</v>
      </c>
      <c r="L225" s="15">
        <v>0</v>
      </c>
      <c r="M225" s="15">
        <v>0</v>
      </c>
      <c r="N225" s="15">
        <v>0</v>
      </c>
      <c r="O225">
        <v>0</v>
      </c>
      <c r="P225">
        <v>0</v>
      </c>
      <c r="Q225" t="s">
        <v>588</v>
      </c>
    </row>
    <row r="226" spans="1:17" x14ac:dyDescent="0.3">
      <c r="A226" t="s">
        <v>619</v>
      </c>
      <c r="B226" s="148">
        <v>2</v>
      </c>
      <c r="C226" t="s">
        <v>80</v>
      </c>
      <c r="D226" t="s">
        <v>87</v>
      </c>
      <c r="E226" t="s">
        <v>620</v>
      </c>
      <c r="F226" t="s">
        <v>14</v>
      </c>
      <c r="G226" s="15">
        <v>0</v>
      </c>
      <c r="H226" s="15">
        <v>807.12</v>
      </c>
      <c r="I226" s="15">
        <v>0</v>
      </c>
      <c r="J226" s="15">
        <v>23.573</v>
      </c>
      <c r="K226" s="15">
        <v>0</v>
      </c>
      <c r="L226" s="15">
        <v>0</v>
      </c>
      <c r="M226" s="15">
        <v>0</v>
      </c>
      <c r="N226" s="15">
        <v>830.69300000000021</v>
      </c>
      <c r="O226" t="s">
        <v>536</v>
      </c>
      <c r="P226">
        <v>23</v>
      </c>
      <c r="Q226" t="s">
        <v>621</v>
      </c>
    </row>
    <row r="227" spans="1:17" x14ac:dyDescent="0.3">
      <c r="A227" t="s">
        <v>820</v>
      </c>
      <c r="B227" s="148">
        <v>2</v>
      </c>
      <c r="C227" t="s">
        <v>80</v>
      </c>
      <c r="D227" t="s">
        <v>226</v>
      </c>
      <c r="E227" t="s">
        <v>821</v>
      </c>
      <c r="F227" t="s">
        <v>13</v>
      </c>
      <c r="G227" s="15">
        <v>0</v>
      </c>
      <c r="H227" s="15">
        <v>239.99699999999999</v>
      </c>
      <c r="I227" s="15">
        <v>2151.8269999999998</v>
      </c>
      <c r="J227" s="15">
        <v>0</v>
      </c>
      <c r="K227" s="15">
        <v>0</v>
      </c>
      <c r="L227" s="15">
        <v>0</v>
      </c>
      <c r="M227" s="15">
        <v>0</v>
      </c>
      <c r="N227" s="15">
        <v>2391.8239999999996</v>
      </c>
      <c r="O227" t="s">
        <v>536</v>
      </c>
      <c r="P227">
        <v>20</v>
      </c>
      <c r="Q227" t="s">
        <v>226</v>
      </c>
    </row>
    <row r="228" spans="1:17" x14ac:dyDescent="0.3">
      <c r="A228" t="s">
        <v>622</v>
      </c>
      <c r="B228" s="148">
        <v>2</v>
      </c>
      <c r="C228" t="s">
        <v>80</v>
      </c>
      <c r="D228" t="s">
        <v>90</v>
      </c>
      <c r="E228" t="s">
        <v>623</v>
      </c>
      <c r="F228" t="s">
        <v>14</v>
      </c>
      <c r="G228" s="15">
        <v>0</v>
      </c>
      <c r="H228" s="15">
        <v>68.007000000000005</v>
      </c>
      <c r="I228" s="15">
        <v>0</v>
      </c>
      <c r="J228" s="15">
        <v>0</v>
      </c>
      <c r="K228" s="15">
        <v>0</v>
      </c>
      <c r="L228" s="15">
        <v>0</v>
      </c>
      <c r="M228" s="15">
        <v>0</v>
      </c>
      <c r="N228" s="15">
        <v>68.007000000000005</v>
      </c>
      <c r="O228" t="s">
        <v>536</v>
      </c>
      <c r="P228">
        <v>12</v>
      </c>
      <c r="Q228" t="s">
        <v>90</v>
      </c>
    </row>
    <row r="229" spans="1:17" x14ac:dyDescent="0.3">
      <c r="A229" t="s">
        <v>1315</v>
      </c>
      <c r="B229" s="148">
        <v>2</v>
      </c>
      <c r="C229" t="s">
        <v>80</v>
      </c>
      <c r="D229" t="s">
        <v>91</v>
      </c>
      <c r="E229" t="s">
        <v>587</v>
      </c>
      <c r="F229" t="s">
        <v>13</v>
      </c>
      <c r="G229" s="15">
        <v>0</v>
      </c>
      <c r="H229" s="15">
        <v>0</v>
      </c>
      <c r="I229" s="15">
        <v>0</v>
      </c>
      <c r="J229" s="15">
        <v>0</v>
      </c>
      <c r="K229" s="15">
        <v>0</v>
      </c>
      <c r="L229" s="15">
        <v>0</v>
      </c>
      <c r="M229" s="15">
        <v>0</v>
      </c>
      <c r="N229" s="15">
        <v>0</v>
      </c>
      <c r="O229">
        <v>0</v>
      </c>
      <c r="P229">
        <v>0</v>
      </c>
      <c r="Q229" t="s">
        <v>588</v>
      </c>
    </row>
    <row r="230" spans="1:17" x14ac:dyDescent="0.3">
      <c r="A230" t="s">
        <v>1437</v>
      </c>
      <c r="B230" s="148">
        <v>2</v>
      </c>
      <c r="C230" t="s">
        <v>80</v>
      </c>
      <c r="D230" t="s">
        <v>393</v>
      </c>
      <c r="E230" t="s">
        <v>608</v>
      </c>
      <c r="F230" t="s">
        <v>7</v>
      </c>
      <c r="G230" s="15">
        <v>0</v>
      </c>
      <c r="H230" s="15">
        <v>0</v>
      </c>
      <c r="I230" s="15">
        <v>0</v>
      </c>
      <c r="J230" s="15">
        <v>0</v>
      </c>
      <c r="K230" s="15">
        <v>0</v>
      </c>
      <c r="L230" s="15">
        <v>0</v>
      </c>
      <c r="M230" s="15">
        <v>0</v>
      </c>
      <c r="N230" s="15">
        <v>0</v>
      </c>
      <c r="O230">
        <v>0</v>
      </c>
      <c r="P230">
        <v>0</v>
      </c>
      <c r="Q230" t="s">
        <v>96</v>
      </c>
    </row>
    <row r="231" spans="1:17" x14ac:dyDescent="0.3">
      <c r="A231" t="s">
        <v>1438</v>
      </c>
      <c r="B231" s="148">
        <v>2</v>
      </c>
      <c r="C231" t="s">
        <v>80</v>
      </c>
      <c r="D231" t="s">
        <v>394</v>
      </c>
      <c r="E231" t="s">
        <v>611</v>
      </c>
      <c r="F231" t="s">
        <v>14</v>
      </c>
      <c r="G231" s="15">
        <v>0</v>
      </c>
      <c r="H231" s="15">
        <v>0</v>
      </c>
      <c r="I231" s="15">
        <v>0</v>
      </c>
      <c r="J231" s="15">
        <v>0</v>
      </c>
      <c r="K231" s="15">
        <v>0</v>
      </c>
      <c r="L231" s="15">
        <v>0</v>
      </c>
      <c r="M231" s="15">
        <v>0</v>
      </c>
      <c r="N231" s="15">
        <v>0</v>
      </c>
      <c r="O231">
        <v>0</v>
      </c>
      <c r="P231">
        <v>0</v>
      </c>
      <c r="Q231" t="s">
        <v>612</v>
      </c>
    </row>
    <row r="232" spans="1:17" x14ac:dyDescent="0.3">
      <c r="A232" t="s">
        <v>566</v>
      </c>
      <c r="B232" s="148">
        <v>635</v>
      </c>
      <c r="C232" t="s">
        <v>65</v>
      </c>
      <c r="D232" t="s">
        <v>66</v>
      </c>
      <c r="E232" t="s">
        <v>567</v>
      </c>
      <c r="F232" t="s">
        <v>9</v>
      </c>
      <c r="G232" s="15">
        <v>0</v>
      </c>
      <c r="H232" s="15">
        <v>929.50099999999998</v>
      </c>
      <c r="I232" s="15">
        <v>0</v>
      </c>
      <c r="J232" s="15">
        <v>0</v>
      </c>
      <c r="K232" s="15">
        <v>0</v>
      </c>
      <c r="L232" s="15">
        <v>0</v>
      </c>
      <c r="M232" s="15">
        <v>0</v>
      </c>
      <c r="N232" s="15">
        <v>929.50099999999998</v>
      </c>
      <c r="O232" t="s">
        <v>536</v>
      </c>
      <c r="P232">
        <v>9</v>
      </c>
      <c r="Q232" t="s">
        <v>66</v>
      </c>
    </row>
    <row r="233" spans="1:17" x14ac:dyDescent="0.3">
      <c r="A233" t="s">
        <v>624</v>
      </c>
      <c r="B233" s="148">
        <v>2</v>
      </c>
      <c r="C233" t="s">
        <v>80</v>
      </c>
      <c r="D233" t="s">
        <v>102</v>
      </c>
      <c r="E233" t="s">
        <v>625</v>
      </c>
      <c r="F233" t="s">
        <v>13</v>
      </c>
      <c r="G233" s="15">
        <v>0</v>
      </c>
      <c r="H233" s="15">
        <v>431.35800000000006</v>
      </c>
      <c r="I233" s="15">
        <v>0</v>
      </c>
      <c r="J233" s="15">
        <v>0</v>
      </c>
      <c r="K233" s="15">
        <v>0</v>
      </c>
      <c r="L233" s="15">
        <v>0</v>
      </c>
      <c r="M233" s="15">
        <v>0</v>
      </c>
      <c r="N233" s="15">
        <v>431.35800000000006</v>
      </c>
      <c r="O233" t="s">
        <v>536</v>
      </c>
      <c r="P233">
        <v>12</v>
      </c>
      <c r="Q233" t="s">
        <v>102</v>
      </c>
    </row>
    <row r="234" spans="1:17" x14ac:dyDescent="0.3">
      <c r="A234" t="s">
        <v>1316</v>
      </c>
      <c r="B234" s="148">
        <v>2</v>
      </c>
      <c r="C234" t="s">
        <v>80</v>
      </c>
      <c r="D234" t="s">
        <v>1317</v>
      </c>
      <c r="E234" t="s">
        <v>591</v>
      </c>
      <c r="F234" t="s">
        <v>13</v>
      </c>
      <c r="G234" s="15">
        <v>0</v>
      </c>
      <c r="H234" s="15">
        <v>0</v>
      </c>
      <c r="I234" s="15">
        <v>0</v>
      </c>
      <c r="J234" s="15">
        <v>0</v>
      </c>
      <c r="K234" s="15">
        <v>0</v>
      </c>
      <c r="L234" s="15">
        <v>0</v>
      </c>
      <c r="M234" s="15">
        <v>0</v>
      </c>
      <c r="N234" s="15">
        <v>0</v>
      </c>
      <c r="O234">
        <v>0</v>
      </c>
      <c r="P234">
        <v>0</v>
      </c>
      <c r="Q234" t="s">
        <v>592</v>
      </c>
    </row>
    <row r="235" spans="1:17" x14ac:dyDescent="0.3">
      <c r="A235" t="s">
        <v>1318</v>
      </c>
      <c r="B235" s="148">
        <v>2</v>
      </c>
      <c r="C235" t="s">
        <v>80</v>
      </c>
      <c r="D235" t="s">
        <v>1319</v>
      </c>
      <c r="E235" t="s">
        <v>591</v>
      </c>
      <c r="F235" t="s">
        <v>13</v>
      </c>
      <c r="G235" s="15">
        <v>0</v>
      </c>
      <c r="H235" s="15">
        <v>0</v>
      </c>
      <c r="I235" s="15">
        <v>0</v>
      </c>
      <c r="J235" s="15">
        <v>0</v>
      </c>
      <c r="K235" s="15">
        <v>0</v>
      </c>
      <c r="L235" s="15">
        <v>0</v>
      </c>
      <c r="M235" s="15">
        <v>0</v>
      </c>
      <c r="N235" s="15">
        <v>0</v>
      </c>
      <c r="O235">
        <v>0</v>
      </c>
      <c r="P235">
        <v>0</v>
      </c>
      <c r="Q235" t="s">
        <v>592</v>
      </c>
    </row>
    <row r="236" spans="1:17" x14ac:dyDescent="0.3">
      <c r="A236" t="s">
        <v>1345</v>
      </c>
      <c r="B236" s="148">
        <v>2</v>
      </c>
      <c r="C236" t="s">
        <v>80</v>
      </c>
      <c r="D236" t="s">
        <v>93</v>
      </c>
      <c r="E236" t="s">
        <v>587</v>
      </c>
      <c r="F236" t="s">
        <v>13</v>
      </c>
      <c r="G236" s="15">
        <v>0</v>
      </c>
      <c r="H236" s="15">
        <v>0</v>
      </c>
      <c r="I236" s="15">
        <v>0</v>
      </c>
      <c r="J236" s="15">
        <v>0</v>
      </c>
      <c r="K236" s="15">
        <v>0</v>
      </c>
      <c r="L236" s="15">
        <v>0</v>
      </c>
      <c r="M236" s="15">
        <v>0</v>
      </c>
      <c r="N236" s="15">
        <v>0</v>
      </c>
      <c r="O236">
        <v>0</v>
      </c>
      <c r="P236">
        <v>0</v>
      </c>
      <c r="Q236" t="s">
        <v>588</v>
      </c>
    </row>
    <row r="237" spans="1:17" x14ac:dyDescent="0.3">
      <c r="A237" t="s">
        <v>626</v>
      </c>
      <c r="B237" s="148">
        <v>169</v>
      </c>
      <c r="C237" t="s">
        <v>1440</v>
      </c>
      <c r="D237" t="s">
        <v>104</v>
      </c>
      <c r="E237" t="s">
        <v>627</v>
      </c>
      <c r="F237" t="s">
        <v>9</v>
      </c>
      <c r="G237" s="15">
        <v>0</v>
      </c>
      <c r="H237" s="15">
        <v>-14</v>
      </c>
      <c r="I237" s="15">
        <v>0</v>
      </c>
      <c r="J237" s="15">
        <v>0</v>
      </c>
      <c r="K237" s="15">
        <v>0</v>
      </c>
      <c r="L237" s="15">
        <v>0</v>
      </c>
      <c r="M237" s="15">
        <v>0</v>
      </c>
      <c r="N237" s="15">
        <v>-14</v>
      </c>
      <c r="O237" t="s">
        <v>573</v>
      </c>
      <c r="P237">
        <v>12</v>
      </c>
      <c r="Q237" t="s">
        <v>112</v>
      </c>
    </row>
    <row r="238" spans="1:17" x14ac:dyDescent="0.3">
      <c r="A238" t="s">
        <v>628</v>
      </c>
      <c r="B238" s="148">
        <v>169</v>
      </c>
      <c r="C238" t="s">
        <v>1440</v>
      </c>
      <c r="D238" t="s">
        <v>105</v>
      </c>
      <c r="E238" t="s">
        <v>629</v>
      </c>
      <c r="F238" t="s">
        <v>11</v>
      </c>
      <c r="G238" s="15">
        <v>0</v>
      </c>
      <c r="H238" s="15">
        <v>1176</v>
      </c>
      <c r="I238" s="15">
        <v>0</v>
      </c>
      <c r="J238" s="15">
        <v>0</v>
      </c>
      <c r="K238" s="15">
        <v>0</v>
      </c>
      <c r="L238" s="15">
        <v>0</v>
      </c>
      <c r="M238" s="15">
        <v>0</v>
      </c>
      <c r="N238" s="15">
        <v>1176</v>
      </c>
      <c r="O238" t="s">
        <v>573</v>
      </c>
      <c r="P238">
        <v>12</v>
      </c>
      <c r="Q238" t="s">
        <v>105</v>
      </c>
    </row>
    <row r="239" spans="1:17" x14ac:dyDescent="0.3">
      <c r="A239" t="s">
        <v>630</v>
      </c>
      <c r="B239" s="148">
        <v>169</v>
      </c>
      <c r="C239" t="s">
        <v>103</v>
      </c>
      <c r="D239" t="s">
        <v>173</v>
      </c>
      <c r="E239" t="s">
        <v>631</v>
      </c>
      <c r="F239" t="s">
        <v>9</v>
      </c>
      <c r="G239" s="15">
        <v>0</v>
      </c>
      <c r="H239" s="15">
        <v>42283.040999999997</v>
      </c>
      <c r="I239" s="15">
        <v>0</v>
      </c>
      <c r="J239" s="15">
        <v>0</v>
      </c>
      <c r="K239" s="15">
        <v>1121.7429999999999</v>
      </c>
      <c r="L239" s="15">
        <v>0</v>
      </c>
      <c r="M239" s="15">
        <v>0</v>
      </c>
      <c r="N239" s="15">
        <v>43404.784</v>
      </c>
      <c r="O239" t="s">
        <v>536</v>
      </c>
      <c r="P239">
        <v>20</v>
      </c>
      <c r="Q239" t="s">
        <v>632</v>
      </c>
    </row>
    <row r="240" spans="1:17" x14ac:dyDescent="0.3">
      <c r="A240" t="s">
        <v>633</v>
      </c>
      <c r="B240" s="148">
        <v>169</v>
      </c>
      <c r="C240" t="s">
        <v>1440</v>
      </c>
      <c r="D240" t="s">
        <v>107</v>
      </c>
      <c r="E240" t="s">
        <v>634</v>
      </c>
      <c r="F240" t="s">
        <v>5</v>
      </c>
      <c r="G240" s="15">
        <v>0</v>
      </c>
      <c r="H240" s="15">
        <v>1188</v>
      </c>
      <c r="I240" s="15">
        <v>0</v>
      </c>
      <c r="J240" s="15">
        <v>0</v>
      </c>
      <c r="K240" s="15">
        <v>0</v>
      </c>
      <c r="L240" s="15">
        <v>0</v>
      </c>
      <c r="M240" s="15">
        <v>0</v>
      </c>
      <c r="N240" s="15">
        <v>1188</v>
      </c>
      <c r="O240" t="s">
        <v>573</v>
      </c>
      <c r="P240">
        <v>12</v>
      </c>
      <c r="Q240" t="s">
        <v>107</v>
      </c>
    </row>
    <row r="241" spans="1:17" x14ac:dyDescent="0.3">
      <c r="A241" t="s">
        <v>635</v>
      </c>
      <c r="B241" s="148">
        <v>169</v>
      </c>
      <c r="C241" t="s">
        <v>103</v>
      </c>
      <c r="D241" t="s">
        <v>108</v>
      </c>
      <c r="E241" t="s">
        <v>636</v>
      </c>
      <c r="F241" t="s">
        <v>9</v>
      </c>
      <c r="G241" s="15">
        <v>0</v>
      </c>
      <c r="H241" s="15">
        <v>1750.759</v>
      </c>
      <c r="I241" s="15">
        <v>0</v>
      </c>
      <c r="J241" s="15">
        <v>0</v>
      </c>
      <c r="K241" s="15">
        <v>730.81000000000017</v>
      </c>
      <c r="L241" s="15">
        <v>0</v>
      </c>
      <c r="M241" s="15">
        <v>0</v>
      </c>
      <c r="N241" s="15">
        <v>2481.569</v>
      </c>
      <c r="O241" t="s">
        <v>536</v>
      </c>
      <c r="P241">
        <v>24</v>
      </c>
      <c r="Q241" t="s">
        <v>108</v>
      </c>
    </row>
    <row r="242" spans="1:17" x14ac:dyDescent="0.3">
      <c r="A242" t="s">
        <v>568</v>
      </c>
      <c r="B242" s="148">
        <v>293</v>
      </c>
      <c r="C242" t="s">
        <v>67</v>
      </c>
      <c r="D242" t="s">
        <v>68</v>
      </c>
      <c r="E242" t="s">
        <v>569</v>
      </c>
      <c r="F242" t="s">
        <v>4</v>
      </c>
      <c r="G242" s="15">
        <v>0</v>
      </c>
      <c r="H242" s="15">
        <v>642.18200000000002</v>
      </c>
      <c r="I242" s="15">
        <v>2E-3</v>
      </c>
      <c r="J242" s="15">
        <v>0</v>
      </c>
      <c r="K242" s="15">
        <v>0</v>
      </c>
      <c r="L242" s="15">
        <v>0</v>
      </c>
      <c r="M242" s="15">
        <v>0</v>
      </c>
      <c r="N242" s="15">
        <v>642.18400000000008</v>
      </c>
      <c r="O242" t="s">
        <v>536</v>
      </c>
      <c r="P242">
        <v>13</v>
      </c>
      <c r="Q242" t="s">
        <v>68</v>
      </c>
    </row>
    <row r="243" spans="1:17" x14ac:dyDescent="0.3">
      <c r="A243" t="s">
        <v>637</v>
      </c>
      <c r="B243" s="148">
        <v>169</v>
      </c>
      <c r="C243" t="s">
        <v>103</v>
      </c>
      <c r="D243" t="s">
        <v>111</v>
      </c>
      <c r="E243" t="s">
        <v>638</v>
      </c>
      <c r="F243" t="s">
        <v>5</v>
      </c>
      <c r="G243" s="15">
        <v>0</v>
      </c>
      <c r="H243" s="15">
        <v>1293.673</v>
      </c>
      <c r="I243" s="15">
        <v>0</v>
      </c>
      <c r="J243" s="15">
        <v>0</v>
      </c>
      <c r="K243" s="15">
        <v>0</v>
      </c>
      <c r="L243" s="15">
        <v>0</v>
      </c>
      <c r="M243" s="15">
        <v>0</v>
      </c>
      <c r="N243" s="15">
        <v>1293.673</v>
      </c>
      <c r="O243" t="s">
        <v>536</v>
      </c>
      <c r="P243">
        <v>12</v>
      </c>
      <c r="Q243" t="s">
        <v>111</v>
      </c>
    </row>
    <row r="244" spans="1:17" x14ac:dyDescent="0.3">
      <c r="A244" t="s">
        <v>639</v>
      </c>
      <c r="B244" s="148">
        <v>169</v>
      </c>
      <c r="C244" t="s">
        <v>103</v>
      </c>
      <c r="D244" t="s">
        <v>112</v>
      </c>
      <c r="E244" t="s">
        <v>627</v>
      </c>
      <c r="F244" t="s">
        <v>9</v>
      </c>
      <c r="G244" s="15">
        <v>0</v>
      </c>
      <c r="H244" s="15">
        <v>5464.3270000000002</v>
      </c>
      <c r="I244" s="15">
        <v>0</v>
      </c>
      <c r="J244" s="15">
        <v>0</v>
      </c>
      <c r="K244" s="15">
        <v>500.67300000000006</v>
      </c>
      <c r="L244" s="15">
        <v>0</v>
      </c>
      <c r="M244" s="15">
        <v>0</v>
      </c>
      <c r="N244" s="15">
        <v>5965.0000000000009</v>
      </c>
      <c r="O244" t="s">
        <v>536</v>
      </c>
      <c r="P244">
        <v>24</v>
      </c>
      <c r="Q244" t="s">
        <v>112</v>
      </c>
    </row>
    <row r="245" spans="1:17" x14ac:dyDescent="0.3">
      <c r="A245" t="s">
        <v>640</v>
      </c>
      <c r="B245" s="148">
        <v>169</v>
      </c>
      <c r="C245" t="s">
        <v>103</v>
      </c>
      <c r="D245" t="s">
        <v>113</v>
      </c>
      <c r="E245" t="s">
        <v>641</v>
      </c>
      <c r="F245" t="s">
        <v>5</v>
      </c>
      <c r="G245" s="15">
        <v>0</v>
      </c>
      <c r="H245" s="15">
        <v>1726.2280000000003</v>
      </c>
      <c r="I245" s="15">
        <v>0</v>
      </c>
      <c r="J245" s="15">
        <v>0</v>
      </c>
      <c r="K245" s="15">
        <v>269.92099999999999</v>
      </c>
      <c r="L245" s="15">
        <v>0</v>
      </c>
      <c r="M245" s="15">
        <v>0</v>
      </c>
      <c r="N245" s="15">
        <v>1996.1490000000001</v>
      </c>
      <c r="O245" t="s">
        <v>536</v>
      </c>
      <c r="P245">
        <v>22</v>
      </c>
      <c r="Q245" t="s">
        <v>113</v>
      </c>
    </row>
    <row r="246" spans="1:17" x14ac:dyDescent="0.3">
      <c r="A246" t="s">
        <v>642</v>
      </c>
      <c r="B246" s="148">
        <v>169</v>
      </c>
      <c r="C246" t="s">
        <v>103</v>
      </c>
      <c r="D246" t="s">
        <v>117</v>
      </c>
      <c r="E246" t="s">
        <v>643</v>
      </c>
      <c r="F246" t="s">
        <v>9</v>
      </c>
      <c r="G246" s="15">
        <v>0</v>
      </c>
      <c r="H246" s="15">
        <v>3136.9719999999998</v>
      </c>
      <c r="I246" s="15">
        <v>0</v>
      </c>
      <c r="J246" s="15">
        <v>0</v>
      </c>
      <c r="K246" s="15">
        <v>288.81</v>
      </c>
      <c r="L246" s="15">
        <v>0</v>
      </c>
      <c r="M246" s="15">
        <v>0</v>
      </c>
      <c r="N246" s="15">
        <v>3425.7820000000002</v>
      </c>
      <c r="O246" t="s">
        <v>536</v>
      </c>
      <c r="P246">
        <v>23</v>
      </c>
      <c r="Q246" t="s">
        <v>117</v>
      </c>
    </row>
    <row r="247" spans="1:17" x14ac:dyDescent="0.3">
      <c r="A247" t="s">
        <v>644</v>
      </c>
      <c r="B247" s="148">
        <v>169</v>
      </c>
      <c r="C247" t="s">
        <v>103</v>
      </c>
      <c r="D247" t="s">
        <v>120</v>
      </c>
      <c r="E247" t="s">
        <v>645</v>
      </c>
      <c r="F247" t="s">
        <v>9</v>
      </c>
      <c r="G247" s="15">
        <v>0</v>
      </c>
      <c r="H247" s="15">
        <v>2697.8969999999999</v>
      </c>
      <c r="I247" s="15">
        <v>0</v>
      </c>
      <c r="J247" s="15">
        <v>0</v>
      </c>
      <c r="K247" s="15">
        <v>276.88</v>
      </c>
      <c r="L247" s="15">
        <v>0</v>
      </c>
      <c r="M247" s="15">
        <v>0</v>
      </c>
      <c r="N247" s="15">
        <v>2974.777000000001</v>
      </c>
      <c r="O247" t="s">
        <v>536</v>
      </c>
      <c r="P247">
        <v>23</v>
      </c>
      <c r="Q247" t="s">
        <v>120</v>
      </c>
    </row>
    <row r="248" spans="1:17" x14ac:dyDescent="0.3">
      <c r="A248" t="s">
        <v>646</v>
      </c>
      <c r="B248" s="148">
        <v>169</v>
      </c>
      <c r="C248" t="s">
        <v>103</v>
      </c>
      <c r="D248" t="s">
        <v>121</v>
      </c>
      <c r="E248" t="s">
        <v>647</v>
      </c>
      <c r="F248" t="s">
        <v>11</v>
      </c>
      <c r="G248" s="15">
        <v>0</v>
      </c>
      <c r="H248" s="15">
        <v>1667.7359999999996</v>
      </c>
      <c r="I248" s="15">
        <v>0</v>
      </c>
      <c r="J248" s="15">
        <v>0</v>
      </c>
      <c r="K248" s="15">
        <v>0</v>
      </c>
      <c r="L248" s="15">
        <v>0</v>
      </c>
      <c r="M248" s="15">
        <v>0</v>
      </c>
      <c r="N248" s="15">
        <v>1667.7359999999996</v>
      </c>
      <c r="O248" t="s">
        <v>536</v>
      </c>
      <c r="P248">
        <v>12</v>
      </c>
      <c r="Q248" t="s">
        <v>121</v>
      </c>
    </row>
    <row r="249" spans="1:17" x14ac:dyDescent="0.3">
      <c r="A249" t="s">
        <v>648</v>
      </c>
      <c r="B249" s="148">
        <v>169</v>
      </c>
      <c r="C249" t="s">
        <v>103</v>
      </c>
      <c r="D249" t="s">
        <v>122</v>
      </c>
      <c r="E249" t="s">
        <v>649</v>
      </c>
      <c r="F249" t="s">
        <v>11</v>
      </c>
      <c r="G249" s="15">
        <v>0</v>
      </c>
      <c r="H249" s="15">
        <v>1678.7190000000001</v>
      </c>
      <c r="I249" s="15">
        <v>0</v>
      </c>
      <c r="J249" s="15">
        <v>0</v>
      </c>
      <c r="K249" s="15">
        <v>0</v>
      </c>
      <c r="L249" s="15">
        <v>0</v>
      </c>
      <c r="M249" s="15">
        <v>0</v>
      </c>
      <c r="N249" s="15">
        <v>1678.7190000000001</v>
      </c>
      <c r="O249" t="s">
        <v>536</v>
      </c>
      <c r="P249">
        <v>12</v>
      </c>
      <c r="Q249" t="s">
        <v>122</v>
      </c>
    </row>
    <row r="250" spans="1:17" x14ac:dyDescent="0.3">
      <c r="A250" t="s">
        <v>650</v>
      </c>
      <c r="B250" s="148">
        <v>169</v>
      </c>
      <c r="C250" t="s">
        <v>103</v>
      </c>
      <c r="D250" t="s">
        <v>123</v>
      </c>
      <c r="E250" t="s">
        <v>651</v>
      </c>
      <c r="F250" t="s">
        <v>9</v>
      </c>
      <c r="G250" s="15">
        <v>0</v>
      </c>
      <c r="H250" s="15">
        <v>2010.3620000000001</v>
      </c>
      <c r="I250" s="15">
        <v>0</v>
      </c>
      <c r="J250" s="15">
        <v>0</v>
      </c>
      <c r="K250" s="15">
        <v>0</v>
      </c>
      <c r="L250" s="15">
        <v>0</v>
      </c>
      <c r="M250" s="15">
        <v>0</v>
      </c>
      <c r="N250" s="15">
        <v>2010.3620000000001</v>
      </c>
      <c r="O250" t="s">
        <v>536</v>
      </c>
      <c r="P250">
        <v>12</v>
      </c>
      <c r="Q250" t="s">
        <v>123</v>
      </c>
    </row>
    <row r="251" spans="1:17" x14ac:dyDescent="0.3">
      <c r="A251" t="s">
        <v>652</v>
      </c>
      <c r="B251" s="148">
        <v>169</v>
      </c>
      <c r="C251" t="s">
        <v>103</v>
      </c>
      <c r="D251" t="s">
        <v>124</v>
      </c>
      <c r="E251" t="s">
        <v>653</v>
      </c>
      <c r="F251" t="s">
        <v>5</v>
      </c>
      <c r="G251" s="15">
        <v>0</v>
      </c>
      <c r="H251" s="15">
        <v>1267.364</v>
      </c>
      <c r="I251" s="15">
        <v>0</v>
      </c>
      <c r="J251" s="15">
        <v>0</v>
      </c>
      <c r="K251" s="15">
        <v>0</v>
      </c>
      <c r="L251" s="15">
        <v>0</v>
      </c>
      <c r="M251" s="15">
        <v>0</v>
      </c>
      <c r="N251" s="15">
        <v>1267.364</v>
      </c>
      <c r="O251" t="s">
        <v>536</v>
      </c>
      <c r="P251">
        <v>12</v>
      </c>
      <c r="Q251" t="s">
        <v>124</v>
      </c>
    </row>
    <row r="252" spans="1:17" x14ac:dyDescent="0.3">
      <c r="A252" t="s">
        <v>654</v>
      </c>
      <c r="B252" s="148">
        <v>169</v>
      </c>
      <c r="C252" t="s">
        <v>1440</v>
      </c>
      <c r="D252" t="s">
        <v>125</v>
      </c>
      <c r="E252" t="s">
        <v>655</v>
      </c>
      <c r="F252" t="s">
        <v>9</v>
      </c>
      <c r="G252" s="15">
        <v>0</v>
      </c>
      <c r="H252" s="15">
        <v>1421.9999999999998</v>
      </c>
      <c r="I252" s="15">
        <v>0</v>
      </c>
      <c r="J252" s="15">
        <v>0</v>
      </c>
      <c r="K252" s="15">
        <v>0</v>
      </c>
      <c r="L252" s="15">
        <v>0</v>
      </c>
      <c r="M252" s="15">
        <v>0</v>
      </c>
      <c r="N252" s="15">
        <v>1421.9999999999998</v>
      </c>
      <c r="O252" t="s">
        <v>573</v>
      </c>
      <c r="P252">
        <v>12</v>
      </c>
      <c r="Q252" t="s">
        <v>125</v>
      </c>
    </row>
    <row r="253" spans="1:17" x14ac:dyDescent="0.3">
      <c r="A253" t="s">
        <v>578</v>
      </c>
      <c r="B253" s="148">
        <v>1</v>
      </c>
      <c r="C253" t="s">
        <v>1272</v>
      </c>
      <c r="D253" t="s">
        <v>70</v>
      </c>
      <c r="E253" t="s">
        <v>572</v>
      </c>
      <c r="F253" t="s">
        <v>13</v>
      </c>
      <c r="G253" s="15">
        <v>0</v>
      </c>
      <c r="H253" s="15">
        <v>0</v>
      </c>
      <c r="I253" s="15">
        <v>26761</v>
      </c>
      <c r="J253" s="15">
        <v>0</v>
      </c>
      <c r="K253" s="15">
        <v>0</v>
      </c>
      <c r="L253" s="15">
        <v>0</v>
      </c>
      <c r="M253" s="15">
        <v>0</v>
      </c>
      <c r="N253" s="15">
        <v>26761</v>
      </c>
      <c r="O253" t="s">
        <v>573</v>
      </c>
      <c r="P253">
        <v>12</v>
      </c>
      <c r="Q253" t="s">
        <v>574</v>
      </c>
    </row>
    <row r="254" spans="1:17" x14ac:dyDescent="0.3">
      <c r="A254" t="s">
        <v>656</v>
      </c>
      <c r="B254" s="148">
        <v>169</v>
      </c>
      <c r="C254" t="s">
        <v>103</v>
      </c>
      <c r="D254" t="s">
        <v>128</v>
      </c>
      <c r="E254" t="s">
        <v>657</v>
      </c>
      <c r="F254" t="s">
        <v>9</v>
      </c>
      <c r="G254" s="15">
        <v>0</v>
      </c>
      <c r="H254" s="15">
        <v>2644.9059999999999</v>
      </c>
      <c r="I254" s="15">
        <v>0</v>
      </c>
      <c r="J254" s="15">
        <v>0</v>
      </c>
      <c r="K254" s="15">
        <v>0</v>
      </c>
      <c r="L254" s="15">
        <v>0</v>
      </c>
      <c r="M254" s="15">
        <v>0</v>
      </c>
      <c r="N254" s="15">
        <v>2644.9059999999999</v>
      </c>
      <c r="O254" t="s">
        <v>536</v>
      </c>
      <c r="P254">
        <v>12</v>
      </c>
      <c r="Q254" t="s">
        <v>128</v>
      </c>
    </row>
    <row r="255" spans="1:17" x14ac:dyDescent="0.3">
      <c r="A255" t="s">
        <v>658</v>
      </c>
      <c r="B255" s="148">
        <v>169</v>
      </c>
      <c r="C255" t="s">
        <v>103</v>
      </c>
      <c r="D255" t="s">
        <v>129</v>
      </c>
      <c r="E255" t="s">
        <v>659</v>
      </c>
      <c r="F255" t="s">
        <v>6</v>
      </c>
      <c r="G255" s="15">
        <v>0</v>
      </c>
      <c r="H255" s="15">
        <v>1825.1849999999999</v>
      </c>
      <c r="I255" s="15">
        <v>0</v>
      </c>
      <c r="J255" s="15">
        <v>0</v>
      </c>
      <c r="K255" s="15">
        <v>0</v>
      </c>
      <c r="L255" s="15">
        <v>0</v>
      </c>
      <c r="M255" s="15">
        <v>0</v>
      </c>
      <c r="N255" s="15">
        <v>1825.1849999999999</v>
      </c>
      <c r="O255" t="s">
        <v>536</v>
      </c>
      <c r="P255">
        <v>12</v>
      </c>
      <c r="Q255" t="s">
        <v>129</v>
      </c>
    </row>
    <row r="256" spans="1:17" x14ac:dyDescent="0.3">
      <c r="A256" t="s">
        <v>660</v>
      </c>
      <c r="B256" s="148">
        <v>169</v>
      </c>
      <c r="C256" t="s">
        <v>103</v>
      </c>
      <c r="D256" t="s">
        <v>131</v>
      </c>
      <c r="E256" t="s">
        <v>661</v>
      </c>
      <c r="F256" t="s">
        <v>11</v>
      </c>
      <c r="G256" s="15">
        <v>0</v>
      </c>
      <c r="H256" s="15">
        <v>1864.8490000000002</v>
      </c>
      <c r="I256" s="15">
        <v>0</v>
      </c>
      <c r="J256" s="15">
        <v>0</v>
      </c>
      <c r="K256" s="15">
        <v>0</v>
      </c>
      <c r="L256" s="15">
        <v>0</v>
      </c>
      <c r="M256" s="15">
        <v>0</v>
      </c>
      <c r="N256" s="15">
        <v>1864.8490000000002</v>
      </c>
      <c r="O256" t="s">
        <v>536</v>
      </c>
      <c r="P256">
        <v>12</v>
      </c>
      <c r="Q256" t="s">
        <v>131</v>
      </c>
    </row>
    <row r="257" spans="1:17" x14ac:dyDescent="0.3">
      <c r="A257" t="s">
        <v>662</v>
      </c>
      <c r="B257" s="148">
        <v>169</v>
      </c>
      <c r="C257" t="s">
        <v>103</v>
      </c>
      <c r="D257" t="s">
        <v>132</v>
      </c>
      <c r="E257" t="s">
        <v>663</v>
      </c>
      <c r="F257" t="s">
        <v>11</v>
      </c>
      <c r="G257" s="15">
        <v>0</v>
      </c>
      <c r="H257" s="15">
        <v>1973.0769999999995</v>
      </c>
      <c r="I257" s="15">
        <v>0</v>
      </c>
      <c r="J257" s="15">
        <v>8.577</v>
      </c>
      <c r="K257" s="15">
        <v>0</v>
      </c>
      <c r="L257" s="15">
        <v>0</v>
      </c>
      <c r="M257" s="15">
        <v>0</v>
      </c>
      <c r="N257" s="15">
        <v>1981.6539999999993</v>
      </c>
      <c r="O257" t="s">
        <v>536</v>
      </c>
      <c r="P257">
        <v>24</v>
      </c>
      <c r="Q257" t="s">
        <v>132</v>
      </c>
    </row>
    <row r="258" spans="1:17" x14ac:dyDescent="0.3">
      <c r="A258" t="s">
        <v>1321</v>
      </c>
      <c r="B258" s="148">
        <v>169</v>
      </c>
      <c r="C258" t="s">
        <v>103</v>
      </c>
      <c r="D258" t="s">
        <v>134</v>
      </c>
      <c r="E258" t="s">
        <v>1384</v>
      </c>
      <c r="F258" t="s">
        <v>9</v>
      </c>
      <c r="G258" s="15">
        <v>0</v>
      </c>
      <c r="H258" s="15">
        <v>0</v>
      </c>
      <c r="I258" s="15">
        <v>0</v>
      </c>
      <c r="J258" s="15">
        <v>0</v>
      </c>
      <c r="K258" s="15">
        <v>0</v>
      </c>
      <c r="L258" s="15">
        <v>0</v>
      </c>
      <c r="M258" s="15">
        <v>0</v>
      </c>
      <c r="N258" s="15">
        <v>0</v>
      </c>
      <c r="O258">
        <v>0</v>
      </c>
      <c r="P258">
        <v>0</v>
      </c>
      <c r="Q258" t="s">
        <v>134</v>
      </c>
    </row>
    <row r="259" spans="1:17" x14ac:dyDescent="0.3">
      <c r="A259" t="s">
        <v>664</v>
      </c>
      <c r="B259" s="148">
        <v>169</v>
      </c>
      <c r="C259" t="s">
        <v>103</v>
      </c>
      <c r="D259" t="s">
        <v>136</v>
      </c>
      <c r="E259" t="s">
        <v>665</v>
      </c>
      <c r="F259" t="s">
        <v>9</v>
      </c>
      <c r="G259" s="15">
        <v>0</v>
      </c>
      <c r="H259" s="15">
        <v>1802.5329999999999</v>
      </c>
      <c r="I259" s="15">
        <v>0</v>
      </c>
      <c r="J259" s="15">
        <v>0</v>
      </c>
      <c r="K259" s="15">
        <v>0</v>
      </c>
      <c r="L259" s="15">
        <v>0</v>
      </c>
      <c r="M259" s="15">
        <v>0</v>
      </c>
      <c r="N259" s="15">
        <v>1802.5329999999999</v>
      </c>
      <c r="O259" t="s">
        <v>536</v>
      </c>
      <c r="P259">
        <v>12</v>
      </c>
      <c r="Q259" t="s">
        <v>136</v>
      </c>
    </row>
    <row r="260" spans="1:17" x14ac:dyDescent="0.3">
      <c r="A260" t="s">
        <v>666</v>
      </c>
      <c r="B260" s="148">
        <v>169</v>
      </c>
      <c r="C260" t="s">
        <v>103</v>
      </c>
      <c r="D260" t="s">
        <v>137</v>
      </c>
      <c r="E260" t="s">
        <v>667</v>
      </c>
      <c r="F260" t="s">
        <v>9</v>
      </c>
      <c r="G260" s="15">
        <v>0</v>
      </c>
      <c r="H260" s="15">
        <v>1564.4750000000001</v>
      </c>
      <c r="I260" s="15">
        <v>0</v>
      </c>
      <c r="J260" s="15">
        <v>0</v>
      </c>
      <c r="K260" s="15">
        <v>628.00099999999998</v>
      </c>
      <c r="L260" s="15">
        <v>0</v>
      </c>
      <c r="M260" s="15">
        <v>0</v>
      </c>
      <c r="N260" s="15">
        <v>2192.4759999999997</v>
      </c>
      <c r="O260" t="s">
        <v>536</v>
      </c>
      <c r="P260">
        <v>24</v>
      </c>
      <c r="Q260" t="s">
        <v>137</v>
      </c>
    </row>
    <row r="261" spans="1:17" x14ac:dyDescent="0.3">
      <c r="A261" t="s">
        <v>668</v>
      </c>
      <c r="B261" s="148">
        <v>169</v>
      </c>
      <c r="C261" t="s">
        <v>103</v>
      </c>
      <c r="D261" t="s">
        <v>139</v>
      </c>
      <c r="E261" t="s">
        <v>669</v>
      </c>
      <c r="F261" t="s">
        <v>9</v>
      </c>
      <c r="G261" s="15">
        <v>0</v>
      </c>
      <c r="H261" s="15">
        <v>2121.4920000000002</v>
      </c>
      <c r="I261" s="15">
        <v>0</v>
      </c>
      <c r="J261" s="15">
        <v>0</v>
      </c>
      <c r="K261" s="15">
        <v>1112.3139999999999</v>
      </c>
      <c r="L261" s="15">
        <v>0</v>
      </c>
      <c r="M261" s="15">
        <v>0</v>
      </c>
      <c r="N261" s="15">
        <v>3233.8060000000005</v>
      </c>
      <c r="O261" t="s">
        <v>536</v>
      </c>
      <c r="P261">
        <v>20</v>
      </c>
      <c r="Q261" t="s">
        <v>670</v>
      </c>
    </row>
    <row r="262" spans="1:17" x14ac:dyDescent="0.3">
      <c r="A262" t="s">
        <v>671</v>
      </c>
      <c r="B262" s="148">
        <v>169</v>
      </c>
      <c r="C262" t="s">
        <v>103</v>
      </c>
      <c r="D262" t="s">
        <v>141</v>
      </c>
      <c r="E262" t="s">
        <v>672</v>
      </c>
      <c r="F262" t="s">
        <v>5</v>
      </c>
      <c r="G262" s="15">
        <v>0</v>
      </c>
      <c r="H262" s="15">
        <v>2228.0619999999999</v>
      </c>
      <c r="I262" s="15">
        <v>0</v>
      </c>
      <c r="J262" s="15">
        <v>0</v>
      </c>
      <c r="K262" s="15">
        <v>80.989000000000004</v>
      </c>
      <c r="L262" s="15">
        <v>0</v>
      </c>
      <c r="M262" s="15">
        <v>0</v>
      </c>
      <c r="N262" s="15">
        <v>2309.0509999999999</v>
      </c>
      <c r="O262" t="s">
        <v>536</v>
      </c>
      <c r="P262">
        <v>17</v>
      </c>
      <c r="Q262" t="s">
        <v>141</v>
      </c>
    </row>
    <row r="263" spans="1:17" x14ac:dyDescent="0.3">
      <c r="A263" t="s">
        <v>673</v>
      </c>
      <c r="B263" s="148">
        <v>169</v>
      </c>
      <c r="C263" t="s">
        <v>103</v>
      </c>
      <c r="D263" t="s">
        <v>142</v>
      </c>
      <c r="E263" t="s">
        <v>674</v>
      </c>
      <c r="F263" t="s">
        <v>9</v>
      </c>
      <c r="G263" s="15">
        <v>0</v>
      </c>
      <c r="H263" s="15">
        <v>1643.4109999999998</v>
      </c>
      <c r="I263" s="15">
        <v>0</v>
      </c>
      <c r="J263" s="15">
        <v>0</v>
      </c>
      <c r="K263" s="15">
        <v>0</v>
      </c>
      <c r="L263" s="15">
        <v>0</v>
      </c>
      <c r="M263" s="15">
        <v>0</v>
      </c>
      <c r="N263" s="15">
        <v>1643.4109999999998</v>
      </c>
      <c r="O263" t="s">
        <v>536</v>
      </c>
      <c r="P263">
        <v>12</v>
      </c>
      <c r="Q263" t="s">
        <v>142</v>
      </c>
    </row>
    <row r="264" spans="1:17" x14ac:dyDescent="0.3">
      <c r="A264" t="s">
        <v>579</v>
      </c>
      <c r="B264" s="148">
        <v>1</v>
      </c>
      <c r="C264" t="s">
        <v>1272</v>
      </c>
      <c r="D264" t="s">
        <v>72</v>
      </c>
      <c r="E264" t="s">
        <v>572</v>
      </c>
      <c r="F264" t="s">
        <v>13</v>
      </c>
      <c r="G264" s="15">
        <v>-130</v>
      </c>
      <c r="H264" s="15">
        <v>-2.0000000000000004</v>
      </c>
      <c r="I264" s="15">
        <v>0</v>
      </c>
      <c r="J264" s="15">
        <v>0</v>
      </c>
      <c r="K264" s="15">
        <v>0</v>
      </c>
      <c r="L264" s="15">
        <v>0</v>
      </c>
      <c r="M264" s="15">
        <v>0</v>
      </c>
      <c r="N264" s="15">
        <v>-132</v>
      </c>
      <c r="O264" t="s">
        <v>573</v>
      </c>
      <c r="P264">
        <v>24</v>
      </c>
      <c r="Q264" t="s">
        <v>574</v>
      </c>
    </row>
    <row r="265" spans="1:17" x14ac:dyDescent="0.3">
      <c r="A265" t="s">
        <v>675</v>
      </c>
      <c r="B265" s="148">
        <v>169</v>
      </c>
      <c r="C265" t="s">
        <v>103</v>
      </c>
      <c r="D265" t="s">
        <v>143</v>
      </c>
      <c r="E265" t="s">
        <v>676</v>
      </c>
      <c r="F265" t="s">
        <v>11</v>
      </c>
      <c r="G265" s="15">
        <v>0</v>
      </c>
      <c r="H265" s="15">
        <v>2558.41</v>
      </c>
      <c r="I265" s="15">
        <v>0</v>
      </c>
      <c r="J265" s="15">
        <v>0</v>
      </c>
      <c r="K265" s="15">
        <v>0</v>
      </c>
      <c r="L265" s="15">
        <v>0</v>
      </c>
      <c r="M265" s="15">
        <v>0</v>
      </c>
      <c r="N265" s="15">
        <v>2558.41</v>
      </c>
      <c r="O265" t="s">
        <v>536</v>
      </c>
      <c r="P265">
        <v>12</v>
      </c>
      <c r="Q265" t="s">
        <v>143</v>
      </c>
    </row>
    <row r="266" spans="1:17" x14ac:dyDescent="0.3">
      <c r="A266" t="s">
        <v>677</v>
      </c>
      <c r="B266" s="148">
        <v>169</v>
      </c>
      <c r="C266" t="s">
        <v>103</v>
      </c>
      <c r="D266" t="s">
        <v>146</v>
      </c>
      <c r="E266" t="s">
        <v>678</v>
      </c>
      <c r="F266" t="s">
        <v>5</v>
      </c>
      <c r="G266" s="15">
        <v>0</v>
      </c>
      <c r="H266" s="15">
        <v>1714.1120000000003</v>
      </c>
      <c r="I266" s="15">
        <v>0</v>
      </c>
      <c r="J266" s="15">
        <v>0</v>
      </c>
      <c r="K266" s="15">
        <v>0</v>
      </c>
      <c r="L266" s="15">
        <v>0</v>
      </c>
      <c r="M266" s="15">
        <v>0</v>
      </c>
      <c r="N266" s="15">
        <v>1714.1120000000003</v>
      </c>
      <c r="O266" t="s">
        <v>536</v>
      </c>
      <c r="P266">
        <v>12</v>
      </c>
      <c r="Q266" t="s">
        <v>146</v>
      </c>
    </row>
    <row r="267" spans="1:17" x14ac:dyDescent="0.3">
      <c r="A267" t="s">
        <v>679</v>
      </c>
      <c r="B267" s="148">
        <v>169</v>
      </c>
      <c r="C267" t="s">
        <v>103</v>
      </c>
      <c r="D267" t="s">
        <v>147</v>
      </c>
      <c r="E267" t="s">
        <v>680</v>
      </c>
      <c r="F267" t="s">
        <v>11</v>
      </c>
      <c r="G267" s="15">
        <v>0</v>
      </c>
      <c r="H267" s="15">
        <v>1639.134</v>
      </c>
      <c r="I267" s="15">
        <v>0</v>
      </c>
      <c r="J267" s="15">
        <v>0</v>
      </c>
      <c r="K267" s="15">
        <v>0</v>
      </c>
      <c r="L267" s="15">
        <v>0</v>
      </c>
      <c r="M267" s="15">
        <v>0</v>
      </c>
      <c r="N267" s="15">
        <v>1639.134</v>
      </c>
      <c r="O267" t="s">
        <v>536</v>
      </c>
      <c r="P267">
        <v>12</v>
      </c>
      <c r="Q267" t="s">
        <v>681</v>
      </c>
    </row>
    <row r="268" spans="1:17" x14ac:dyDescent="0.3">
      <c r="A268" t="s">
        <v>1322</v>
      </c>
      <c r="B268" s="148">
        <v>169</v>
      </c>
      <c r="C268" t="s">
        <v>103</v>
      </c>
      <c r="D268" t="s">
        <v>140</v>
      </c>
      <c r="E268" t="s">
        <v>683</v>
      </c>
      <c r="F268" t="s">
        <v>5</v>
      </c>
      <c r="G268" s="15">
        <v>0</v>
      </c>
      <c r="H268" s="15">
        <v>0</v>
      </c>
      <c r="I268" s="15">
        <v>0</v>
      </c>
      <c r="J268" s="15">
        <v>0</v>
      </c>
      <c r="K268" s="15">
        <v>0</v>
      </c>
      <c r="L268" s="15">
        <v>0</v>
      </c>
      <c r="M268" s="15">
        <v>0</v>
      </c>
      <c r="N268" s="15">
        <v>0</v>
      </c>
      <c r="O268">
        <v>0</v>
      </c>
      <c r="P268">
        <v>0</v>
      </c>
      <c r="Q268" t="s">
        <v>148</v>
      </c>
    </row>
    <row r="269" spans="1:17" x14ac:dyDescent="0.3">
      <c r="A269" t="s">
        <v>682</v>
      </c>
      <c r="B269" s="148">
        <v>169</v>
      </c>
      <c r="C269" t="s">
        <v>103</v>
      </c>
      <c r="D269" t="s">
        <v>148</v>
      </c>
      <c r="E269" t="s">
        <v>683</v>
      </c>
      <c r="F269" t="s">
        <v>5</v>
      </c>
      <c r="G269" s="15">
        <v>0</v>
      </c>
      <c r="H269" s="15">
        <v>3456.1949999999997</v>
      </c>
      <c r="I269" s="15">
        <v>0</v>
      </c>
      <c r="J269" s="15">
        <v>0</v>
      </c>
      <c r="K269" s="15">
        <v>0</v>
      </c>
      <c r="L269" s="15">
        <v>0</v>
      </c>
      <c r="M269" s="15">
        <v>0</v>
      </c>
      <c r="N269" s="15">
        <v>3456.1949999999997</v>
      </c>
      <c r="O269" t="s">
        <v>536</v>
      </c>
      <c r="P269">
        <v>12</v>
      </c>
      <c r="Q269" t="s">
        <v>148</v>
      </c>
    </row>
    <row r="270" spans="1:17" x14ac:dyDescent="0.3">
      <c r="A270" t="s">
        <v>684</v>
      </c>
      <c r="B270" s="148">
        <v>169</v>
      </c>
      <c r="C270" t="s">
        <v>103</v>
      </c>
      <c r="D270" t="s">
        <v>150</v>
      </c>
      <c r="E270" t="s">
        <v>685</v>
      </c>
      <c r="F270" t="s">
        <v>6</v>
      </c>
      <c r="G270" s="15">
        <v>0</v>
      </c>
      <c r="H270" s="15">
        <v>3012.627</v>
      </c>
      <c r="I270" s="15">
        <v>0</v>
      </c>
      <c r="J270" s="15">
        <v>0</v>
      </c>
      <c r="K270" s="15">
        <v>0</v>
      </c>
      <c r="L270" s="15">
        <v>0</v>
      </c>
      <c r="M270" s="15">
        <v>0</v>
      </c>
      <c r="N270" s="15">
        <v>3012.627</v>
      </c>
      <c r="O270" t="s">
        <v>536</v>
      </c>
      <c r="P270">
        <v>12</v>
      </c>
      <c r="Q270" t="s">
        <v>150</v>
      </c>
    </row>
    <row r="271" spans="1:17" x14ac:dyDescent="0.3">
      <c r="A271" t="s">
        <v>686</v>
      </c>
      <c r="B271" s="148">
        <v>169</v>
      </c>
      <c r="C271" t="s">
        <v>103</v>
      </c>
      <c r="D271" t="s">
        <v>151</v>
      </c>
      <c r="E271" t="s">
        <v>687</v>
      </c>
      <c r="F271" t="s">
        <v>9</v>
      </c>
      <c r="G271" s="15">
        <v>0</v>
      </c>
      <c r="H271" s="15">
        <v>3006.201</v>
      </c>
      <c r="I271" s="15">
        <v>0</v>
      </c>
      <c r="J271" s="15">
        <v>0</v>
      </c>
      <c r="K271" s="15">
        <v>653.95699999999999</v>
      </c>
      <c r="L271" s="15">
        <v>0</v>
      </c>
      <c r="M271" s="15">
        <v>0</v>
      </c>
      <c r="N271" s="15">
        <v>3660.1579999999994</v>
      </c>
      <c r="O271" t="s">
        <v>536</v>
      </c>
      <c r="P271">
        <v>24</v>
      </c>
      <c r="Q271" t="s">
        <v>151</v>
      </c>
    </row>
    <row r="272" spans="1:17" x14ac:dyDescent="0.3">
      <c r="A272" t="s">
        <v>688</v>
      </c>
      <c r="B272" s="148">
        <v>169</v>
      </c>
      <c r="C272" t="s">
        <v>103</v>
      </c>
      <c r="D272" t="s">
        <v>395</v>
      </c>
      <c r="E272" t="s">
        <v>689</v>
      </c>
      <c r="F272" t="s">
        <v>9</v>
      </c>
      <c r="G272" s="15">
        <v>0</v>
      </c>
      <c r="H272" s="15">
        <v>1535.6610000000001</v>
      </c>
      <c r="I272" s="15">
        <v>0</v>
      </c>
      <c r="J272" s="15">
        <v>0</v>
      </c>
      <c r="K272" s="15">
        <v>0</v>
      </c>
      <c r="L272" s="15">
        <v>0</v>
      </c>
      <c r="M272" s="15">
        <v>0</v>
      </c>
      <c r="N272" s="15">
        <v>1535.6610000000001</v>
      </c>
      <c r="O272" t="s">
        <v>536</v>
      </c>
      <c r="P272">
        <v>12</v>
      </c>
      <c r="Q272" t="s">
        <v>395</v>
      </c>
    </row>
    <row r="273" spans="1:17" x14ac:dyDescent="0.3">
      <c r="A273" t="s">
        <v>690</v>
      </c>
      <c r="B273" s="148">
        <v>169</v>
      </c>
      <c r="C273" t="s">
        <v>103</v>
      </c>
      <c r="D273" t="s">
        <v>384</v>
      </c>
      <c r="E273" t="s">
        <v>691</v>
      </c>
      <c r="F273" t="s">
        <v>13</v>
      </c>
      <c r="G273" s="15">
        <v>0</v>
      </c>
      <c r="H273" s="15">
        <v>5850.652</v>
      </c>
      <c r="I273" s="15">
        <v>0</v>
      </c>
      <c r="J273" s="15">
        <v>0</v>
      </c>
      <c r="K273" s="15">
        <v>0</v>
      </c>
      <c r="L273" s="15">
        <v>0</v>
      </c>
      <c r="M273" s="15">
        <v>0</v>
      </c>
      <c r="N273" s="15">
        <v>5850.652</v>
      </c>
      <c r="O273" t="s">
        <v>536</v>
      </c>
      <c r="P273">
        <v>12</v>
      </c>
      <c r="Q273" t="s">
        <v>384</v>
      </c>
    </row>
    <row r="274" spans="1:17" x14ac:dyDescent="0.3">
      <c r="A274" t="s">
        <v>692</v>
      </c>
      <c r="B274" s="148">
        <v>169</v>
      </c>
      <c r="C274" t="s">
        <v>103</v>
      </c>
      <c r="D274" t="s">
        <v>106</v>
      </c>
      <c r="E274" t="s">
        <v>693</v>
      </c>
      <c r="F274" t="s">
        <v>14</v>
      </c>
      <c r="G274" s="15">
        <v>0</v>
      </c>
      <c r="H274" s="15">
        <v>413.96200000000005</v>
      </c>
      <c r="I274" s="15">
        <v>0</v>
      </c>
      <c r="J274" s="15">
        <v>0</v>
      </c>
      <c r="K274" s="15">
        <v>0</v>
      </c>
      <c r="L274" s="15">
        <v>0</v>
      </c>
      <c r="M274" s="15">
        <v>0</v>
      </c>
      <c r="N274" s="15">
        <v>413.96200000000005</v>
      </c>
      <c r="O274" t="s">
        <v>536</v>
      </c>
      <c r="P274">
        <v>12</v>
      </c>
      <c r="Q274" t="s">
        <v>106</v>
      </c>
    </row>
    <row r="275" spans="1:17" x14ac:dyDescent="0.3">
      <c r="A275" t="s">
        <v>580</v>
      </c>
      <c r="B275" s="148">
        <v>1</v>
      </c>
      <c r="C275" t="s">
        <v>1272</v>
      </c>
      <c r="D275" t="s">
        <v>73</v>
      </c>
      <c r="E275" t="s">
        <v>572</v>
      </c>
      <c r="F275" t="s">
        <v>13</v>
      </c>
      <c r="G275" s="15">
        <v>0</v>
      </c>
      <c r="H275" s="15">
        <v>3</v>
      </c>
      <c r="I275" s="15">
        <v>366</v>
      </c>
      <c r="J275" s="15">
        <v>0</v>
      </c>
      <c r="K275" s="15">
        <v>0</v>
      </c>
      <c r="L275" s="15">
        <v>0</v>
      </c>
      <c r="M275" s="15">
        <v>0</v>
      </c>
      <c r="N275" s="15">
        <v>369</v>
      </c>
      <c r="O275" t="s">
        <v>573</v>
      </c>
      <c r="P275">
        <v>24</v>
      </c>
      <c r="Q275" t="s">
        <v>574</v>
      </c>
    </row>
    <row r="276" spans="1:17" x14ac:dyDescent="0.3">
      <c r="A276" t="s">
        <v>694</v>
      </c>
      <c r="B276" s="148">
        <v>169</v>
      </c>
      <c r="C276" t="s">
        <v>103</v>
      </c>
      <c r="D276" t="s">
        <v>109</v>
      </c>
      <c r="E276" t="s">
        <v>695</v>
      </c>
      <c r="F276" t="s">
        <v>9</v>
      </c>
      <c r="G276" s="15">
        <v>0</v>
      </c>
      <c r="H276" s="15">
        <v>986.25699999999995</v>
      </c>
      <c r="I276" s="15">
        <v>0</v>
      </c>
      <c r="J276" s="15">
        <v>0</v>
      </c>
      <c r="K276" s="15">
        <v>0</v>
      </c>
      <c r="L276" s="15">
        <v>0</v>
      </c>
      <c r="M276" s="15">
        <v>0</v>
      </c>
      <c r="N276" s="15">
        <v>986.25699999999995</v>
      </c>
      <c r="O276" t="s">
        <v>536</v>
      </c>
      <c r="P276">
        <v>12</v>
      </c>
      <c r="Q276" t="s">
        <v>109</v>
      </c>
    </row>
    <row r="277" spans="1:17" x14ac:dyDescent="0.3">
      <c r="A277" t="s">
        <v>1323</v>
      </c>
      <c r="B277" s="148">
        <v>169</v>
      </c>
      <c r="C277" t="s">
        <v>103</v>
      </c>
      <c r="D277" t="s">
        <v>110</v>
      </c>
      <c r="E277" t="s">
        <v>1324</v>
      </c>
      <c r="F277" t="s">
        <v>13</v>
      </c>
      <c r="G277" s="15">
        <v>0</v>
      </c>
      <c r="H277" s="15">
        <v>0</v>
      </c>
      <c r="I277" s="15">
        <v>0</v>
      </c>
      <c r="J277" s="15">
        <v>0</v>
      </c>
      <c r="K277" s="15">
        <v>0</v>
      </c>
      <c r="L277" s="15">
        <v>0</v>
      </c>
      <c r="M277" s="15">
        <v>0</v>
      </c>
      <c r="N277" s="15">
        <v>0</v>
      </c>
      <c r="O277">
        <v>0</v>
      </c>
      <c r="P277">
        <v>0</v>
      </c>
      <c r="Q277" t="s">
        <v>110</v>
      </c>
    </row>
    <row r="278" spans="1:17" x14ac:dyDescent="0.3">
      <c r="A278" t="s">
        <v>696</v>
      </c>
      <c r="B278" s="148">
        <v>169</v>
      </c>
      <c r="C278" t="s">
        <v>103</v>
      </c>
      <c r="D278" t="s">
        <v>114</v>
      </c>
      <c r="E278" t="s">
        <v>697</v>
      </c>
      <c r="F278" t="s">
        <v>9</v>
      </c>
      <c r="G278" s="15">
        <v>0</v>
      </c>
      <c r="H278" s="15">
        <v>728.4799999999999</v>
      </c>
      <c r="I278" s="15">
        <v>0</v>
      </c>
      <c r="J278" s="15">
        <v>0</v>
      </c>
      <c r="K278" s="15">
        <v>0</v>
      </c>
      <c r="L278" s="15">
        <v>0</v>
      </c>
      <c r="M278" s="15">
        <v>0</v>
      </c>
      <c r="N278" s="15">
        <v>728.4799999999999</v>
      </c>
      <c r="O278" t="s">
        <v>536</v>
      </c>
      <c r="P278">
        <v>12</v>
      </c>
      <c r="Q278" t="s">
        <v>114</v>
      </c>
    </row>
    <row r="279" spans="1:17" x14ac:dyDescent="0.3">
      <c r="A279" t="s">
        <v>698</v>
      </c>
      <c r="B279" s="148">
        <v>169</v>
      </c>
      <c r="C279" t="s">
        <v>103</v>
      </c>
      <c r="D279" t="s">
        <v>115</v>
      </c>
      <c r="E279" t="s">
        <v>699</v>
      </c>
      <c r="F279" t="s">
        <v>14</v>
      </c>
      <c r="G279" s="15">
        <v>0</v>
      </c>
      <c r="H279" s="15">
        <v>654.53699999999992</v>
      </c>
      <c r="I279" s="15">
        <v>0</v>
      </c>
      <c r="J279" s="15">
        <v>0</v>
      </c>
      <c r="K279" s="15">
        <v>0</v>
      </c>
      <c r="L279" s="15">
        <v>0</v>
      </c>
      <c r="M279" s="15">
        <v>0</v>
      </c>
      <c r="N279" s="15">
        <v>654.53699999999992</v>
      </c>
      <c r="O279" t="s">
        <v>536</v>
      </c>
      <c r="P279">
        <v>12</v>
      </c>
      <c r="Q279" t="s">
        <v>115</v>
      </c>
    </row>
    <row r="280" spans="1:17" x14ac:dyDescent="0.3">
      <c r="A280" t="s">
        <v>700</v>
      </c>
      <c r="B280" s="148">
        <v>169</v>
      </c>
      <c r="C280" t="s">
        <v>103</v>
      </c>
      <c r="D280" t="s">
        <v>116</v>
      </c>
      <c r="E280" t="s">
        <v>701</v>
      </c>
      <c r="F280" t="s">
        <v>14</v>
      </c>
      <c r="G280" s="15">
        <v>0</v>
      </c>
      <c r="H280" s="15">
        <v>575.08100000000002</v>
      </c>
      <c r="I280" s="15">
        <v>0</v>
      </c>
      <c r="J280" s="15">
        <v>0</v>
      </c>
      <c r="K280" s="15">
        <v>0</v>
      </c>
      <c r="L280" s="15">
        <v>0</v>
      </c>
      <c r="M280" s="15">
        <v>0</v>
      </c>
      <c r="N280" s="15">
        <v>575.08100000000002</v>
      </c>
      <c r="O280" t="s">
        <v>536</v>
      </c>
      <c r="P280">
        <v>12</v>
      </c>
      <c r="Q280" t="s">
        <v>116</v>
      </c>
    </row>
    <row r="281" spans="1:17" x14ac:dyDescent="0.3">
      <c r="A281" t="s">
        <v>702</v>
      </c>
      <c r="B281" s="148">
        <v>169</v>
      </c>
      <c r="C281" t="s">
        <v>103</v>
      </c>
      <c r="D281" t="s">
        <v>118</v>
      </c>
      <c r="E281" t="s">
        <v>703</v>
      </c>
      <c r="F281" t="s">
        <v>14</v>
      </c>
      <c r="G281" s="15">
        <v>0</v>
      </c>
      <c r="H281" s="15">
        <v>1028.383</v>
      </c>
      <c r="I281" s="15">
        <v>0</v>
      </c>
      <c r="J281" s="15">
        <v>0</v>
      </c>
      <c r="K281" s="15">
        <v>0</v>
      </c>
      <c r="L281" s="15">
        <v>0</v>
      </c>
      <c r="M281" s="15">
        <v>0</v>
      </c>
      <c r="N281" s="15">
        <v>1028.383</v>
      </c>
      <c r="O281" t="s">
        <v>536</v>
      </c>
      <c r="P281">
        <v>12</v>
      </c>
      <c r="Q281" t="s">
        <v>118</v>
      </c>
    </row>
    <row r="282" spans="1:17" x14ac:dyDescent="0.3">
      <c r="A282" t="s">
        <v>704</v>
      </c>
      <c r="B282" s="148">
        <v>169</v>
      </c>
      <c r="C282" t="s">
        <v>103</v>
      </c>
      <c r="D282" t="s">
        <v>119</v>
      </c>
      <c r="E282" t="s">
        <v>705</v>
      </c>
      <c r="F282" t="s">
        <v>14</v>
      </c>
      <c r="G282" s="15">
        <v>0</v>
      </c>
      <c r="H282" s="15">
        <v>625.35599999999999</v>
      </c>
      <c r="I282" s="15">
        <v>0</v>
      </c>
      <c r="J282" s="15">
        <v>0.08</v>
      </c>
      <c r="K282" s="15">
        <v>0</v>
      </c>
      <c r="L282" s="15">
        <v>0</v>
      </c>
      <c r="M282" s="15">
        <v>0</v>
      </c>
      <c r="N282" s="15">
        <v>625.43600000000004</v>
      </c>
      <c r="O282" t="s">
        <v>536</v>
      </c>
      <c r="P282">
        <v>22</v>
      </c>
      <c r="Q282" t="s">
        <v>119</v>
      </c>
    </row>
    <row r="283" spans="1:17" x14ac:dyDescent="0.3">
      <c r="A283" t="s">
        <v>706</v>
      </c>
      <c r="B283" s="148">
        <v>169</v>
      </c>
      <c r="C283" t="s">
        <v>103</v>
      </c>
      <c r="D283" t="s">
        <v>126</v>
      </c>
      <c r="E283" t="s">
        <v>707</v>
      </c>
      <c r="F283" t="s">
        <v>9</v>
      </c>
      <c r="G283" s="15">
        <v>0</v>
      </c>
      <c r="H283" s="15">
        <v>800.12100000000009</v>
      </c>
      <c r="I283" s="15">
        <v>0</v>
      </c>
      <c r="J283" s="15">
        <v>0</v>
      </c>
      <c r="K283" s="15">
        <v>60.649000000000001</v>
      </c>
      <c r="L283" s="15">
        <v>0</v>
      </c>
      <c r="M283" s="15">
        <v>0</v>
      </c>
      <c r="N283" s="15">
        <v>860.7700000000001</v>
      </c>
      <c r="O283" t="s">
        <v>536</v>
      </c>
      <c r="P283">
        <v>18</v>
      </c>
      <c r="Q283" t="s">
        <v>126</v>
      </c>
    </row>
    <row r="284" spans="1:17" x14ac:dyDescent="0.3">
      <c r="A284" t="s">
        <v>708</v>
      </c>
      <c r="B284" s="148">
        <v>169</v>
      </c>
      <c r="C284" t="s">
        <v>103</v>
      </c>
      <c r="D284" t="s">
        <v>127</v>
      </c>
      <c r="E284" t="s">
        <v>709</v>
      </c>
      <c r="F284" t="s">
        <v>14</v>
      </c>
      <c r="G284" s="15">
        <v>0</v>
      </c>
      <c r="H284" s="15">
        <v>654.59499999999991</v>
      </c>
      <c r="I284" s="15">
        <v>0</v>
      </c>
      <c r="J284" s="15">
        <v>0</v>
      </c>
      <c r="K284" s="15">
        <v>0</v>
      </c>
      <c r="L284" s="15">
        <v>0</v>
      </c>
      <c r="M284" s="15">
        <v>0</v>
      </c>
      <c r="N284" s="15">
        <v>654.59499999999991</v>
      </c>
      <c r="O284" t="s">
        <v>536</v>
      </c>
      <c r="P284">
        <v>12</v>
      </c>
      <c r="Q284" t="s">
        <v>127</v>
      </c>
    </row>
    <row r="285" spans="1:17" x14ac:dyDescent="0.3">
      <c r="A285" t="s">
        <v>1325</v>
      </c>
      <c r="B285" s="148">
        <v>169</v>
      </c>
      <c r="C285" t="s">
        <v>103</v>
      </c>
      <c r="D285" t="s">
        <v>130</v>
      </c>
      <c r="E285" t="s">
        <v>687</v>
      </c>
      <c r="F285" t="s">
        <v>9</v>
      </c>
      <c r="G285" s="15">
        <v>0</v>
      </c>
      <c r="H285" s="15">
        <v>0</v>
      </c>
      <c r="I285" s="15">
        <v>0</v>
      </c>
      <c r="J285" s="15">
        <v>0</v>
      </c>
      <c r="K285" s="15">
        <v>0</v>
      </c>
      <c r="L285" s="15">
        <v>0</v>
      </c>
      <c r="M285" s="15">
        <v>0</v>
      </c>
      <c r="N285" s="15">
        <v>0</v>
      </c>
      <c r="O285">
        <v>0</v>
      </c>
      <c r="P285">
        <v>0</v>
      </c>
      <c r="Q285" t="s">
        <v>151</v>
      </c>
    </row>
    <row r="286" spans="1:17" x14ac:dyDescent="0.3">
      <c r="A286" t="s">
        <v>581</v>
      </c>
      <c r="B286" s="148">
        <v>1</v>
      </c>
      <c r="C286" t="s">
        <v>1272</v>
      </c>
      <c r="D286" t="s">
        <v>582</v>
      </c>
      <c r="E286" t="s">
        <v>572</v>
      </c>
      <c r="F286" t="s">
        <v>13</v>
      </c>
      <c r="G286" s="15">
        <v>318</v>
      </c>
      <c r="H286" s="15">
        <v>0</v>
      </c>
      <c r="I286" s="15">
        <v>0</v>
      </c>
      <c r="J286" s="15">
        <v>0</v>
      </c>
      <c r="K286" s="15">
        <v>0</v>
      </c>
      <c r="L286" s="15">
        <v>0</v>
      </c>
      <c r="M286" s="15">
        <v>0</v>
      </c>
      <c r="N286" s="15">
        <v>318</v>
      </c>
      <c r="O286" t="s">
        <v>573</v>
      </c>
      <c r="P286">
        <v>12</v>
      </c>
      <c r="Q286" t="s">
        <v>574</v>
      </c>
    </row>
    <row r="287" spans="1:17" x14ac:dyDescent="0.3">
      <c r="A287" t="s">
        <v>710</v>
      </c>
      <c r="B287" s="148">
        <v>169</v>
      </c>
      <c r="C287" t="s">
        <v>103</v>
      </c>
      <c r="D287" t="s">
        <v>133</v>
      </c>
      <c r="E287" t="s">
        <v>711</v>
      </c>
      <c r="F287" t="s">
        <v>14</v>
      </c>
      <c r="G287" s="15">
        <v>0</v>
      </c>
      <c r="H287" s="15">
        <v>1000.495</v>
      </c>
      <c r="I287" s="15">
        <v>0</v>
      </c>
      <c r="J287" s="15">
        <v>0</v>
      </c>
      <c r="K287" s="15">
        <v>0</v>
      </c>
      <c r="L287" s="15">
        <v>0</v>
      </c>
      <c r="M287" s="15">
        <v>0</v>
      </c>
      <c r="N287" s="15">
        <v>1000.495</v>
      </c>
      <c r="O287" t="s">
        <v>536</v>
      </c>
      <c r="P287">
        <v>12</v>
      </c>
      <c r="Q287" t="s">
        <v>133</v>
      </c>
    </row>
    <row r="288" spans="1:17" x14ac:dyDescent="0.3">
      <c r="A288" t="s">
        <v>712</v>
      </c>
      <c r="B288" s="148">
        <v>169</v>
      </c>
      <c r="C288" t="s">
        <v>103</v>
      </c>
      <c r="D288" t="s">
        <v>135</v>
      </c>
      <c r="E288" t="s">
        <v>713</v>
      </c>
      <c r="F288" t="s">
        <v>8</v>
      </c>
      <c r="G288" s="15">
        <v>0</v>
      </c>
      <c r="H288" s="15">
        <v>759.83900000000006</v>
      </c>
      <c r="I288" s="15">
        <v>0</v>
      </c>
      <c r="J288" s="15">
        <v>0</v>
      </c>
      <c r="K288" s="15">
        <v>0</v>
      </c>
      <c r="L288" s="15">
        <v>0</v>
      </c>
      <c r="M288" s="15">
        <v>0</v>
      </c>
      <c r="N288" s="15">
        <v>759.83900000000006</v>
      </c>
      <c r="O288" t="s">
        <v>536</v>
      </c>
      <c r="P288">
        <v>12</v>
      </c>
      <c r="Q288" t="s">
        <v>135</v>
      </c>
    </row>
    <row r="289" spans="1:17" x14ac:dyDescent="0.3">
      <c r="A289" t="s">
        <v>1442</v>
      </c>
      <c r="B289" s="148">
        <v>169</v>
      </c>
      <c r="C289" t="s">
        <v>103</v>
      </c>
      <c r="D289" t="s">
        <v>397</v>
      </c>
      <c r="E289" t="s">
        <v>669</v>
      </c>
      <c r="F289" t="s">
        <v>9</v>
      </c>
      <c r="G289" s="15">
        <v>0</v>
      </c>
      <c r="H289" s="15">
        <v>0</v>
      </c>
      <c r="I289" s="15">
        <v>0</v>
      </c>
      <c r="J289" s="15">
        <v>0</v>
      </c>
      <c r="K289" s="15">
        <v>0</v>
      </c>
      <c r="L289" s="15">
        <v>0</v>
      </c>
      <c r="M289" s="15">
        <v>0</v>
      </c>
      <c r="N289" s="15">
        <v>0</v>
      </c>
      <c r="O289">
        <v>0</v>
      </c>
      <c r="P289">
        <v>0</v>
      </c>
      <c r="Q289" t="s">
        <v>670</v>
      </c>
    </row>
    <row r="290" spans="1:17" x14ac:dyDescent="0.3">
      <c r="A290" t="s">
        <v>714</v>
      </c>
      <c r="B290" s="148">
        <v>169</v>
      </c>
      <c r="C290" t="s">
        <v>103</v>
      </c>
      <c r="D290" t="s">
        <v>138</v>
      </c>
      <c r="E290" t="s">
        <v>715</v>
      </c>
      <c r="F290" t="s">
        <v>9</v>
      </c>
      <c r="G290" s="15">
        <v>0</v>
      </c>
      <c r="H290" s="15">
        <v>970.41200000000003</v>
      </c>
      <c r="I290" s="15">
        <v>0</v>
      </c>
      <c r="J290" s="15">
        <v>0</v>
      </c>
      <c r="K290" s="15">
        <v>0</v>
      </c>
      <c r="L290" s="15">
        <v>0</v>
      </c>
      <c r="M290" s="15">
        <v>0</v>
      </c>
      <c r="N290" s="15">
        <v>970.41200000000003</v>
      </c>
      <c r="O290" t="s">
        <v>536</v>
      </c>
      <c r="P290">
        <v>12</v>
      </c>
      <c r="Q290" t="s">
        <v>138</v>
      </c>
    </row>
    <row r="291" spans="1:17" x14ac:dyDescent="0.3">
      <c r="A291" t="s">
        <v>716</v>
      </c>
      <c r="B291" s="148">
        <v>169</v>
      </c>
      <c r="C291" t="s">
        <v>103</v>
      </c>
      <c r="D291" t="s">
        <v>144</v>
      </c>
      <c r="E291" t="s">
        <v>717</v>
      </c>
      <c r="F291" t="s">
        <v>14</v>
      </c>
      <c r="G291" s="15">
        <v>0</v>
      </c>
      <c r="H291" s="15">
        <v>414.28699999999992</v>
      </c>
      <c r="I291" s="15">
        <v>0</v>
      </c>
      <c r="J291" s="15">
        <v>0</v>
      </c>
      <c r="K291" s="15">
        <v>0</v>
      </c>
      <c r="L291" s="15">
        <v>0</v>
      </c>
      <c r="M291" s="15">
        <v>0</v>
      </c>
      <c r="N291" s="15">
        <v>414.28699999999992</v>
      </c>
      <c r="O291" t="s">
        <v>536</v>
      </c>
      <c r="P291">
        <v>12</v>
      </c>
      <c r="Q291" t="s">
        <v>144</v>
      </c>
    </row>
    <row r="292" spans="1:17" x14ac:dyDescent="0.3">
      <c r="A292" t="s">
        <v>718</v>
      </c>
      <c r="B292" s="148">
        <v>169</v>
      </c>
      <c r="C292" t="s">
        <v>103</v>
      </c>
      <c r="D292" t="s">
        <v>145</v>
      </c>
      <c r="E292" t="s">
        <v>719</v>
      </c>
      <c r="F292" t="s">
        <v>5</v>
      </c>
      <c r="G292" s="15">
        <v>0</v>
      </c>
      <c r="H292" s="15">
        <v>762.56700000000001</v>
      </c>
      <c r="I292" s="15">
        <v>0</v>
      </c>
      <c r="J292" s="15">
        <v>0</v>
      </c>
      <c r="K292" s="15">
        <v>393.31699999999995</v>
      </c>
      <c r="L292" s="15">
        <v>0</v>
      </c>
      <c r="M292" s="15">
        <v>0</v>
      </c>
      <c r="N292" s="15">
        <v>1155.884</v>
      </c>
      <c r="O292" t="s">
        <v>536</v>
      </c>
      <c r="P292">
        <v>24</v>
      </c>
      <c r="Q292" t="s">
        <v>145</v>
      </c>
    </row>
    <row r="293" spans="1:17" x14ac:dyDescent="0.3">
      <c r="A293" t="s">
        <v>720</v>
      </c>
      <c r="B293" s="148">
        <v>169</v>
      </c>
      <c r="C293" t="s">
        <v>103</v>
      </c>
      <c r="D293" t="s">
        <v>149</v>
      </c>
      <c r="E293" t="s">
        <v>721</v>
      </c>
      <c r="F293" t="s">
        <v>5</v>
      </c>
      <c r="G293" s="15">
        <v>0</v>
      </c>
      <c r="H293" s="15">
        <v>861.80199999999991</v>
      </c>
      <c r="I293" s="15">
        <v>0</v>
      </c>
      <c r="J293" s="15">
        <v>0</v>
      </c>
      <c r="K293" s="15">
        <v>0</v>
      </c>
      <c r="L293" s="15">
        <v>0</v>
      </c>
      <c r="M293" s="15">
        <v>0</v>
      </c>
      <c r="N293" s="15">
        <v>861.80199999999991</v>
      </c>
      <c r="O293" t="s">
        <v>536</v>
      </c>
      <c r="P293">
        <v>12</v>
      </c>
      <c r="Q293" t="s">
        <v>149</v>
      </c>
    </row>
    <row r="294" spans="1:17" x14ac:dyDescent="0.3">
      <c r="A294" t="s">
        <v>1326</v>
      </c>
      <c r="B294" s="148">
        <v>169</v>
      </c>
      <c r="C294" t="s">
        <v>103</v>
      </c>
      <c r="D294" t="s">
        <v>152</v>
      </c>
      <c r="E294" t="s">
        <v>687</v>
      </c>
      <c r="F294" t="s">
        <v>9</v>
      </c>
      <c r="G294" s="15">
        <v>0</v>
      </c>
      <c r="H294" s="15">
        <v>0</v>
      </c>
      <c r="I294" s="15">
        <v>0</v>
      </c>
      <c r="J294" s="15">
        <v>0</v>
      </c>
      <c r="K294" s="15">
        <v>0</v>
      </c>
      <c r="L294" s="15">
        <v>0</v>
      </c>
      <c r="M294" s="15">
        <v>0</v>
      </c>
      <c r="N294" s="15">
        <v>0</v>
      </c>
      <c r="O294">
        <v>0</v>
      </c>
      <c r="P294">
        <v>0</v>
      </c>
      <c r="Q294" t="s">
        <v>151</v>
      </c>
    </row>
    <row r="295" spans="1:17" x14ac:dyDescent="0.3">
      <c r="A295" t="s">
        <v>722</v>
      </c>
      <c r="B295" s="148">
        <v>169</v>
      </c>
      <c r="C295" t="s">
        <v>103</v>
      </c>
      <c r="D295" t="s">
        <v>153</v>
      </c>
      <c r="E295" t="s">
        <v>723</v>
      </c>
      <c r="F295" t="s">
        <v>5</v>
      </c>
      <c r="G295" s="15">
        <v>0</v>
      </c>
      <c r="H295" s="15">
        <v>638.86500000000001</v>
      </c>
      <c r="I295" s="15">
        <v>0</v>
      </c>
      <c r="J295" s="15">
        <v>0</v>
      </c>
      <c r="K295" s="15">
        <v>0</v>
      </c>
      <c r="L295" s="15">
        <v>0</v>
      </c>
      <c r="M295" s="15">
        <v>0</v>
      </c>
      <c r="N295" s="15">
        <v>638.86500000000001</v>
      </c>
      <c r="O295" t="s">
        <v>536</v>
      </c>
      <c r="P295">
        <v>12</v>
      </c>
      <c r="Q295" t="s">
        <v>153</v>
      </c>
    </row>
    <row r="296" spans="1:17" x14ac:dyDescent="0.3">
      <c r="A296" t="s">
        <v>1443</v>
      </c>
      <c r="B296" s="148">
        <v>169</v>
      </c>
      <c r="C296" t="s">
        <v>103</v>
      </c>
      <c r="D296" t="s">
        <v>396</v>
      </c>
      <c r="E296" t="s">
        <v>689</v>
      </c>
      <c r="F296" t="s">
        <v>9</v>
      </c>
      <c r="G296" s="15">
        <v>0</v>
      </c>
      <c r="H296" s="15">
        <v>0</v>
      </c>
      <c r="I296" s="15">
        <v>0</v>
      </c>
      <c r="J296" s="15">
        <v>0</v>
      </c>
      <c r="K296" s="15">
        <v>0</v>
      </c>
      <c r="L296" s="15">
        <v>0</v>
      </c>
      <c r="M296" s="15">
        <v>0</v>
      </c>
      <c r="N296" s="15">
        <v>0</v>
      </c>
      <c r="O296">
        <v>0</v>
      </c>
      <c r="P296">
        <v>0</v>
      </c>
      <c r="Q296" t="s">
        <v>395</v>
      </c>
    </row>
    <row r="297" spans="1:17" x14ac:dyDescent="0.3">
      <c r="M297"/>
    </row>
    <row r="298" spans="1:17" x14ac:dyDescent="0.3">
      <c r="M298"/>
    </row>
    <row r="299" spans="1:17" x14ac:dyDescent="0.3">
      <c r="M299"/>
    </row>
    <row r="300" spans="1:17" x14ac:dyDescent="0.3">
      <c r="M300"/>
    </row>
    <row r="301" spans="1:17" x14ac:dyDescent="0.3">
      <c r="M301"/>
    </row>
    <row r="302" spans="1:17" x14ac:dyDescent="0.3">
      <c r="M302"/>
    </row>
    <row r="303" spans="1:17" x14ac:dyDescent="0.3">
      <c r="M303"/>
    </row>
    <row r="304" spans="1:17" x14ac:dyDescent="0.3">
      <c r="M304"/>
    </row>
    <row r="305" spans="13:13" x14ac:dyDescent="0.3">
      <c r="M305"/>
    </row>
    <row r="306" spans="13:13" x14ac:dyDescent="0.3">
      <c r="M306"/>
    </row>
    <row r="307" spans="13:13" x14ac:dyDescent="0.3">
      <c r="M307"/>
    </row>
    <row r="308" spans="13:13" x14ac:dyDescent="0.3">
      <c r="M308"/>
    </row>
  </sheetData>
  <sortState xmlns:xlrd2="http://schemas.microsoft.com/office/spreadsheetml/2017/richdata2" ref="A6:R296">
    <sortCondition ref="A6:A296"/>
  </sortState>
  <conditionalFormatting sqref="A2">
    <cfRule type="duplicateValues" dxfId="78" priority="2"/>
  </conditionalFormatting>
  <conditionalFormatting sqref="A5">
    <cfRule type="duplicateValues" dxfId="77" priority="1"/>
  </conditionalFormatting>
  <conditionalFormatting sqref="A6:A1048576 A1">
    <cfRule type="duplicateValues" dxfId="76"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61"/>
  <sheetViews>
    <sheetView workbookViewId="0">
      <pane xSplit="3" ySplit="5" topLeftCell="D6" activePane="bottomRight" state="frozen"/>
      <selection activeCell="A3" sqref="A3"/>
      <selection pane="topRight" activeCell="A3" sqref="A3"/>
      <selection pane="bottomLeft" activeCell="A3" sqref="A3"/>
      <selection pane="bottomRight" activeCell="C5" sqref="C5"/>
    </sheetView>
  </sheetViews>
  <sheetFormatPr defaultRowHeight="14.4" x14ac:dyDescent="0.3"/>
  <cols>
    <col min="1" max="1" width="9.109375" customWidth="1"/>
    <col min="2" max="2" width="7" bestFit="1" customWidth="1"/>
    <col min="3" max="3" width="38.33203125" customWidth="1"/>
    <col min="4" max="4" width="33.33203125" customWidth="1"/>
    <col min="5" max="5" width="20.5546875" customWidth="1"/>
    <col min="6" max="6" width="22.88671875" bestFit="1" customWidth="1"/>
    <col min="7" max="12" width="13.109375" customWidth="1"/>
    <col min="13" max="13" width="9.88671875" customWidth="1"/>
    <col min="14" max="14" width="9" bestFit="1" customWidth="1"/>
    <col min="20" max="20" width="11.6640625" customWidth="1"/>
  </cols>
  <sheetData>
    <row r="1" spans="1:21" ht="15.6" x14ac:dyDescent="0.3">
      <c r="A1" s="327" t="s">
        <v>2188</v>
      </c>
      <c r="B1" s="328"/>
      <c r="C1" s="328"/>
      <c r="D1" s="328"/>
    </row>
    <row r="2" spans="1:21" x14ac:dyDescent="0.3">
      <c r="A2" s="3" t="s">
        <v>2208</v>
      </c>
      <c r="D2" s="15"/>
      <c r="E2" s="15"/>
      <c r="F2" s="15"/>
      <c r="G2" s="15"/>
      <c r="H2" s="15"/>
      <c r="I2" s="15"/>
      <c r="J2" s="15"/>
      <c r="K2" s="15"/>
      <c r="L2" s="15"/>
    </row>
    <row r="3" spans="1:21" x14ac:dyDescent="0.3">
      <c r="A3" s="334" t="s">
        <v>2206</v>
      </c>
      <c r="D3" s="15"/>
      <c r="E3" s="15"/>
      <c r="F3" s="15"/>
      <c r="G3" s="15"/>
      <c r="H3" s="15"/>
      <c r="I3" s="15"/>
      <c r="J3" s="15"/>
      <c r="K3" s="15"/>
      <c r="L3" s="15"/>
    </row>
    <row r="4" spans="1:21" x14ac:dyDescent="0.3">
      <c r="A4" s="3"/>
      <c r="D4" s="15"/>
      <c r="E4" s="15"/>
      <c r="F4" s="15"/>
      <c r="G4" s="15"/>
      <c r="H4" s="15"/>
      <c r="I4" s="15"/>
      <c r="J4" s="15"/>
      <c r="K4" s="15"/>
      <c r="L4" s="15"/>
    </row>
    <row r="5" spans="1:21" s="23" customFormat="1" ht="57.6" x14ac:dyDescent="0.3">
      <c r="A5" s="144" t="s">
        <v>1444</v>
      </c>
      <c r="B5" s="144" t="s">
        <v>1395</v>
      </c>
      <c r="C5" s="144" t="s">
        <v>53</v>
      </c>
      <c r="D5" s="144" t="s">
        <v>54</v>
      </c>
      <c r="E5" s="144" t="s">
        <v>554</v>
      </c>
      <c r="F5" s="144" t="s">
        <v>555</v>
      </c>
      <c r="G5" s="144" t="s">
        <v>38</v>
      </c>
      <c r="H5" s="144" t="s">
        <v>39</v>
      </c>
      <c r="I5" s="144" t="s">
        <v>40</v>
      </c>
      <c r="J5" s="144" t="s">
        <v>41</v>
      </c>
      <c r="K5" s="144" t="s">
        <v>35</v>
      </c>
      <c r="L5" s="144" t="s">
        <v>2286</v>
      </c>
      <c r="M5" s="144" t="s">
        <v>1445</v>
      </c>
      <c r="N5" s="144" t="s">
        <v>51</v>
      </c>
      <c r="O5" s="144" t="s">
        <v>413</v>
      </c>
      <c r="P5" s="144" t="s">
        <v>2293</v>
      </c>
      <c r="Q5" s="144" t="s">
        <v>415</v>
      </c>
      <c r="R5" s="144" t="s">
        <v>59</v>
      </c>
      <c r="S5" s="144" t="s">
        <v>560</v>
      </c>
      <c r="T5" s="144" t="s">
        <v>561</v>
      </c>
      <c r="U5" s="144" t="s">
        <v>60</v>
      </c>
    </row>
    <row r="6" spans="1:21" x14ac:dyDescent="0.3">
      <c r="A6" t="s">
        <v>1284</v>
      </c>
      <c r="B6">
        <v>0</v>
      </c>
      <c r="C6" t="s">
        <v>1285</v>
      </c>
      <c r="D6" s="15" t="s">
        <v>1286</v>
      </c>
      <c r="E6" s="15" t="s">
        <v>585</v>
      </c>
      <c r="F6" s="15" t="s">
        <v>12</v>
      </c>
      <c r="G6" s="15">
        <v>0</v>
      </c>
      <c r="H6" s="15">
        <v>0</v>
      </c>
      <c r="I6" s="15">
        <v>0</v>
      </c>
      <c r="J6" s="15">
        <v>0</v>
      </c>
      <c r="K6" s="15">
        <v>0</v>
      </c>
      <c r="L6" s="15">
        <v>0</v>
      </c>
      <c r="M6" s="15">
        <v>0</v>
      </c>
      <c r="N6" s="15">
        <v>0</v>
      </c>
      <c r="O6" s="15">
        <v>0</v>
      </c>
      <c r="P6" s="15">
        <v>0</v>
      </c>
      <c r="Q6" s="15">
        <v>0</v>
      </c>
      <c r="R6">
        <v>0</v>
      </c>
      <c r="S6">
        <v>0</v>
      </c>
      <c r="T6">
        <v>0</v>
      </c>
    </row>
    <row r="7" spans="1:21" x14ac:dyDescent="0.3">
      <c r="A7" t="s">
        <v>570</v>
      </c>
      <c r="B7">
        <v>1</v>
      </c>
      <c r="C7" t="s">
        <v>1272</v>
      </c>
      <c r="D7" s="15" t="s">
        <v>571</v>
      </c>
      <c r="E7" s="15" t="s">
        <v>572</v>
      </c>
      <c r="F7" s="15" t="s">
        <v>13</v>
      </c>
      <c r="G7" s="15">
        <v>0</v>
      </c>
      <c r="H7" s="15">
        <v>0</v>
      </c>
      <c r="I7" s="15">
        <v>0</v>
      </c>
      <c r="J7" s="15">
        <v>67932</v>
      </c>
      <c r="K7" s="15">
        <v>0</v>
      </c>
      <c r="L7" s="15">
        <v>0</v>
      </c>
      <c r="M7" s="15">
        <v>0</v>
      </c>
      <c r="N7" s="15">
        <v>0</v>
      </c>
      <c r="O7" s="15">
        <v>0</v>
      </c>
      <c r="P7" s="15">
        <v>0</v>
      </c>
      <c r="Q7" s="15">
        <v>0</v>
      </c>
      <c r="R7" t="s">
        <v>573</v>
      </c>
      <c r="S7">
        <v>12</v>
      </c>
      <c r="T7" t="s">
        <v>574</v>
      </c>
    </row>
    <row r="8" spans="1:21" x14ac:dyDescent="0.3">
      <c r="A8" t="s">
        <v>724</v>
      </c>
      <c r="B8">
        <v>683</v>
      </c>
      <c r="C8" t="s">
        <v>2180</v>
      </c>
      <c r="D8" t="s">
        <v>155</v>
      </c>
      <c r="E8" t="s">
        <v>725</v>
      </c>
      <c r="F8" t="s">
        <v>8</v>
      </c>
      <c r="G8" s="15">
        <v>197.209</v>
      </c>
      <c r="H8" s="15">
        <v>0</v>
      </c>
      <c r="I8" s="15">
        <v>0</v>
      </c>
      <c r="J8" s="15">
        <v>0</v>
      </c>
      <c r="K8" s="15">
        <v>0</v>
      </c>
      <c r="L8" s="15">
        <v>0</v>
      </c>
      <c r="M8" s="15">
        <v>0</v>
      </c>
      <c r="N8" s="15">
        <v>0</v>
      </c>
      <c r="O8" s="15">
        <v>19878</v>
      </c>
      <c r="P8" s="15">
        <v>0</v>
      </c>
      <c r="Q8" s="15">
        <v>0</v>
      </c>
      <c r="R8" t="s">
        <v>536</v>
      </c>
      <c r="S8">
        <v>12</v>
      </c>
      <c r="T8" t="s">
        <v>155</v>
      </c>
    </row>
    <row r="9" spans="1:21" x14ac:dyDescent="0.3">
      <c r="A9" t="s">
        <v>726</v>
      </c>
      <c r="B9">
        <v>121</v>
      </c>
      <c r="C9" t="s">
        <v>2033</v>
      </c>
      <c r="D9" s="15" t="s">
        <v>156</v>
      </c>
      <c r="E9" s="15" t="s">
        <v>585</v>
      </c>
      <c r="F9" s="15" t="s">
        <v>12</v>
      </c>
      <c r="G9" s="15">
        <v>56.779000000000011</v>
      </c>
      <c r="H9" s="15">
        <v>14680.121000000001</v>
      </c>
      <c r="I9" s="15">
        <v>0</v>
      </c>
      <c r="J9" s="15">
        <v>0</v>
      </c>
      <c r="K9" s="15">
        <v>0</v>
      </c>
      <c r="L9" s="15">
        <v>0</v>
      </c>
      <c r="M9" s="15">
        <v>0</v>
      </c>
      <c r="N9" s="15">
        <v>0</v>
      </c>
      <c r="O9" s="15">
        <v>6678</v>
      </c>
      <c r="P9" s="15">
        <v>224356</v>
      </c>
      <c r="Q9" s="15">
        <v>224356</v>
      </c>
      <c r="R9" t="s">
        <v>573</v>
      </c>
      <c r="S9">
        <v>36</v>
      </c>
      <c r="T9">
        <v>0</v>
      </c>
    </row>
    <row r="10" spans="1:21" x14ac:dyDescent="0.3">
      <c r="A10" t="s">
        <v>727</v>
      </c>
      <c r="B10">
        <v>121</v>
      </c>
      <c r="C10" t="s">
        <v>2033</v>
      </c>
      <c r="D10" s="15" t="s">
        <v>728</v>
      </c>
      <c r="E10" s="15" t="s">
        <v>585</v>
      </c>
      <c r="F10" s="15" t="s">
        <v>12</v>
      </c>
      <c r="G10" s="15">
        <v>0</v>
      </c>
      <c r="H10" s="15">
        <v>0</v>
      </c>
      <c r="I10" s="15">
        <v>0</v>
      </c>
      <c r="J10" s="15">
        <v>190970.99999999997</v>
      </c>
      <c r="K10" s="15">
        <v>0</v>
      </c>
      <c r="L10" s="15">
        <v>0</v>
      </c>
      <c r="M10" s="15">
        <v>0</v>
      </c>
      <c r="N10" s="15">
        <v>0</v>
      </c>
      <c r="O10" s="15">
        <v>0</v>
      </c>
      <c r="P10" s="15">
        <v>0</v>
      </c>
      <c r="Q10" s="15">
        <v>0</v>
      </c>
      <c r="R10" t="s">
        <v>573</v>
      </c>
      <c r="S10">
        <v>12</v>
      </c>
      <c r="T10">
        <v>0</v>
      </c>
    </row>
    <row r="11" spans="1:21" x14ac:dyDescent="0.3">
      <c r="A11" t="s">
        <v>729</v>
      </c>
      <c r="B11">
        <v>121</v>
      </c>
      <c r="C11" t="s">
        <v>2033</v>
      </c>
      <c r="D11" t="s">
        <v>158</v>
      </c>
      <c r="E11" t="s">
        <v>585</v>
      </c>
      <c r="F11" t="s">
        <v>12</v>
      </c>
      <c r="G11" s="15">
        <v>0.64400000000000002</v>
      </c>
      <c r="H11" s="15">
        <v>626188.35600000015</v>
      </c>
      <c r="I11" s="15">
        <v>0</v>
      </c>
      <c r="J11" s="15">
        <v>0</v>
      </c>
      <c r="K11" s="15">
        <v>0</v>
      </c>
      <c r="L11" s="15">
        <v>0</v>
      </c>
      <c r="M11" s="15">
        <v>0</v>
      </c>
      <c r="N11" s="15">
        <v>0</v>
      </c>
      <c r="O11" s="15">
        <v>42</v>
      </c>
      <c r="P11" s="15">
        <v>5375157</v>
      </c>
      <c r="Q11" s="15">
        <v>5375157</v>
      </c>
      <c r="R11" t="s">
        <v>573</v>
      </c>
      <c r="S11">
        <v>60</v>
      </c>
      <c r="T11">
        <v>0</v>
      </c>
    </row>
    <row r="12" spans="1:21" x14ac:dyDescent="0.3">
      <c r="A12" t="s">
        <v>1401</v>
      </c>
      <c r="B12" t="e">
        <v>#N/A</v>
      </c>
      <c r="C12" t="s">
        <v>1827</v>
      </c>
      <c r="D12" t="s">
        <v>1828</v>
      </c>
      <c r="E12" t="s">
        <v>585</v>
      </c>
      <c r="F12" t="s">
        <v>12</v>
      </c>
      <c r="G12" s="15">
        <v>0</v>
      </c>
      <c r="H12" s="15">
        <v>0</v>
      </c>
      <c r="I12" s="15">
        <v>0</v>
      </c>
      <c r="J12" s="15">
        <v>0</v>
      </c>
      <c r="K12" s="15">
        <v>0</v>
      </c>
      <c r="L12" s="15">
        <v>0</v>
      </c>
      <c r="M12" s="15">
        <v>0</v>
      </c>
      <c r="N12" s="15">
        <v>0</v>
      </c>
      <c r="O12" s="15">
        <v>0</v>
      </c>
      <c r="P12" s="15">
        <v>0</v>
      </c>
      <c r="Q12" s="15">
        <v>0</v>
      </c>
      <c r="R12">
        <v>0</v>
      </c>
      <c r="S12">
        <v>0</v>
      </c>
      <c r="T12">
        <v>0</v>
      </c>
    </row>
    <row r="13" spans="1:21" x14ac:dyDescent="0.3">
      <c r="A13" t="s">
        <v>730</v>
      </c>
      <c r="B13">
        <v>5</v>
      </c>
      <c r="C13" t="s">
        <v>159</v>
      </c>
      <c r="D13" t="s">
        <v>160</v>
      </c>
      <c r="E13" t="s">
        <v>731</v>
      </c>
      <c r="F13" t="s">
        <v>9</v>
      </c>
      <c r="G13" s="15">
        <v>2466.8100000000004</v>
      </c>
      <c r="H13" s="15">
        <v>0</v>
      </c>
      <c r="I13" s="15">
        <v>0</v>
      </c>
      <c r="J13" s="15">
        <v>0</v>
      </c>
      <c r="K13" s="15">
        <v>0</v>
      </c>
      <c r="L13" s="15">
        <v>0</v>
      </c>
      <c r="M13" s="15">
        <v>0</v>
      </c>
      <c r="N13" s="15">
        <v>0</v>
      </c>
      <c r="O13" s="15">
        <v>192476</v>
      </c>
      <c r="P13" s="15">
        <v>0</v>
      </c>
      <c r="Q13" s="15">
        <v>0</v>
      </c>
      <c r="R13" t="s">
        <v>536</v>
      </c>
      <c r="S13">
        <v>12</v>
      </c>
      <c r="T13" t="s">
        <v>160</v>
      </c>
    </row>
    <row r="14" spans="1:21" x14ac:dyDescent="0.3">
      <c r="A14" t="s">
        <v>732</v>
      </c>
      <c r="B14">
        <v>747</v>
      </c>
      <c r="C14" t="s">
        <v>161</v>
      </c>
      <c r="D14" t="s">
        <v>162</v>
      </c>
      <c r="E14" t="s">
        <v>733</v>
      </c>
      <c r="F14" s="15" t="s">
        <v>14</v>
      </c>
      <c r="G14" s="15">
        <v>556.8130000000001</v>
      </c>
      <c r="H14" s="15">
        <v>0</v>
      </c>
      <c r="I14" s="15">
        <v>0</v>
      </c>
      <c r="J14" s="15">
        <v>0</v>
      </c>
      <c r="K14" s="15">
        <v>0</v>
      </c>
      <c r="L14" s="15">
        <v>0</v>
      </c>
      <c r="M14" s="15">
        <v>0</v>
      </c>
      <c r="N14" s="15">
        <v>0</v>
      </c>
      <c r="O14" s="15">
        <v>44773</v>
      </c>
      <c r="P14" s="15">
        <v>0</v>
      </c>
      <c r="Q14" s="15">
        <v>0</v>
      </c>
      <c r="R14" t="s">
        <v>536</v>
      </c>
      <c r="S14">
        <v>11</v>
      </c>
      <c r="T14" t="s">
        <v>162</v>
      </c>
    </row>
    <row r="15" spans="1:21" x14ac:dyDescent="0.3">
      <c r="A15" t="s">
        <v>734</v>
      </c>
      <c r="B15">
        <v>291</v>
      </c>
      <c r="C15" t="s">
        <v>163</v>
      </c>
      <c r="D15" s="15" t="s">
        <v>164</v>
      </c>
      <c r="E15" s="15" t="s">
        <v>735</v>
      </c>
      <c r="F15" s="15" t="s">
        <v>4</v>
      </c>
      <c r="G15" s="15">
        <v>83.650999999999996</v>
      </c>
      <c r="H15" s="15">
        <v>0</v>
      </c>
      <c r="I15" s="15">
        <v>0</v>
      </c>
      <c r="J15" s="15">
        <v>261.93799999999999</v>
      </c>
      <c r="K15" s="15">
        <v>0</v>
      </c>
      <c r="L15" s="15">
        <v>0</v>
      </c>
      <c r="M15" s="15">
        <v>0</v>
      </c>
      <c r="N15" s="15">
        <v>0</v>
      </c>
      <c r="O15" s="15">
        <v>9419</v>
      </c>
      <c r="P15" s="15">
        <v>0</v>
      </c>
      <c r="Q15" s="15">
        <v>0</v>
      </c>
      <c r="R15" t="s">
        <v>536</v>
      </c>
      <c r="S15">
        <v>20</v>
      </c>
      <c r="T15" t="s">
        <v>164</v>
      </c>
    </row>
    <row r="16" spans="1:21" x14ac:dyDescent="0.3">
      <c r="A16" t="s">
        <v>736</v>
      </c>
      <c r="B16">
        <v>337</v>
      </c>
      <c r="C16" t="s">
        <v>165</v>
      </c>
      <c r="D16" s="15" t="s">
        <v>166</v>
      </c>
      <c r="E16" s="15" t="s">
        <v>737</v>
      </c>
      <c r="F16" s="15" t="s">
        <v>9</v>
      </c>
      <c r="G16" s="15">
        <v>287.72899999999998</v>
      </c>
      <c r="H16" s="15">
        <v>0</v>
      </c>
      <c r="I16" s="15">
        <v>0</v>
      </c>
      <c r="J16" s="15">
        <v>0</v>
      </c>
      <c r="K16" s="15">
        <v>0</v>
      </c>
      <c r="L16" s="15">
        <v>0</v>
      </c>
      <c r="M16" s="15">
        <v>0</v>
      </c>
      <c r="N16" s="15">
        <v>0</v>
      </c>
      <c r="O16" s="15">
        <v>21296</v>
      </c>
      <c r="P16" s="15">
        <v>0</v>
      </c>
      <c r="Q16" s="15">
        <v>0</v>
      </c>
      <c r="R16" t="s">
        <v>536</v>
      </c>
      <c r="S16">
        <v>4</v>
      </c>
      <c r="T16" t="s">
        <v>166</v>
      </c>
    </row>
    <row r="17" spans="1:20" x14ac:dyDescent="0.3">
      <c r="A17" t="s">
        <v>738</v>
      </c>
      <c r="B17">
        <v>520</v>
      </c>
      <c r="C17" t="s">
        <v>739</v>
      </c>
      <c r="D17" t="s">
        <v>167</v>
      </c>
      <c r="E17" t="s">
        <v>585</v>
      </c>
      <c r="F17" t="s">
        <v>12</v>
      </c>
      <c r="G17" s="15">
        <v>0</v>
      </c>
      <c r="H17" s="15">
        <v>0</v>
      </c>
      <c r="I17" s="15">
        <v>186691</v>
      </c>
      <c r="J17" s="15">
        <v>0</v>
      </c>
      <c r="K17" s="15">
        <v>0</v>
      </c>
      <c r="L17" s="15">
        <v>0</v>
      </c>
      <c r="M17" s="15">
        <v>0</v>
      </c>
      <c r="N17" s="15">
        <v>0</v>
      </c>
      <c r="O17" s="15">
        <v>0</v>
      </c>
      <c r="P17" s="15">
        <v>0</v>
      </c>
      <c r="Q17" s="15">
        <v>154717</v>
      </c>
      <c r="R17" t="s">
        <v>573</v>
      </c>
      <c r="S17">
        <v>48</v>
      </c>
      <c r="T17">
        <v>0</v>
      </c>
    </row>
    <row r="18" spans="1:20" x14ac:dyDescent="0.3">
      <c r="A18" t="s">
        <v>575</v>
      </c>
      <c r="B18">
        <v>1</v>
      </c>
      <c r="C18" t="s">
        <v>1272</v>
      </c>
      <c r="D18" s="15" t="s">
        <v>74</v>
      </c>
      <c r="E18" s="15" t="s">
        <v>572</v>
      </c>
      <c r="F18" s="15" t="s">
        <v>13</v>
      </c>
      <c r="G18" s="15">
        <v>1050</v>
      </c>
      <c r="H18" s="15">
        <v>0</v>
      </c>
      <c r="I18" s="15">
        <v>0</v>
      </c>
      <c r="J18" s="15">
        <v>0</v>
      </c>
      <c r="K18" s="15">
        <v>0</v>
      </c>
      <c r="L18" s="15">
        <v>0</v>
      </c>
      <c r="M18" s="15">
        <v>0</v>
      </c>
      <c r="N18" s="15">
        <v>0</v>
      </c>
      <c r="O18" s="15">
        <v>174384</v>
      </c>
      <c r="P18" s="15">
        <v>0</v>
      </c>
      <c r="Q18" s="15">
        <v>0</v>
      </c>
      <c r="R18" t="s">
        <v>573</v>
      </c>
      <c r="S18">
        <v>24</v>
      </c>
      <c r="T18" t="s">
        <v>574</v>
      </c>
    </row>
    <row r="19" spans="1:20" x14ac:dyDescent="0.3">
      <c r="A19" t="s">
        <v>740</v>
      </c>
      <c r="B19">
        <v>214</v>
      </c>
      <c r="C19" t="s">
        <v>1402</v>
      </c>
      <c r="D19" t="s">
        <v>170</v>
      </c>
      <c r="E19" t="s">
        <v>742</v>
      </c>
      <c r="F19" t="s">
        <v>10</v>
      </c>
      <c r="G19" s="15">
        <v>3.0550000000000002</v>
      </c>
      <c r="H19" s="15">
        <v>47563.945000000007</v>
      </c>
      <c r="I19" s="15">
        <v>0</v>
      </c>
      <c r="J19" s="15">
        <v>0</v>
      </c>
      <c r="K19" s="15">
        <v>0</v>
      </c>
      <c r="L19" s="15">
        <v>0</v>
      </c>
      <c r="M19" s="15">
        <v>0</v>
      </c>
      <c r="N19" s="15">
        <v>0</v>
      </c>
      <c r="O19" s="15">
        <v>336</v>
      </c>
      <c r="P19" s="15">
        <v>747343</v>
      </c>
      <c r="Q19" s="15">
        <v>747343</v>
      </c>
      <c r="R19" t="s">
        <v>573</v>
      </c>
      <c r="S19">
        <v>36</v>
      </c>
      <c r="T19" t="s">
        <v>741</v>
      </c>
    </row>
    <row r="20" spans="1:20" x14ac:dyDescent="0.3">
      <c r="A20" t="s">
        <v>743</v>
      </c>
      <c r="B20">
        <v>420</v>
      </c>
      <c r="C20" t="s">
        <v>171</v>
      </c>
      <c r="D20" s="15" t="s">
        <v>172</v>
      </c>
      <c r="E20" s="15" t="s">
        <v>744</v>
      </c>
      <c r="F20" s="15" t="s">
        <v>14</v>
      </c>
      <c r="G20" s="15">
        <v>223.44599999999997</v>
      </c>
      <c r="H20" s="15">
        <v>0</v>
      </c>
      <c r="I20" s="15">
        <v>0</v>
      </c>
      <c r="J20" s="15">
        <v>0</v>
      </c>
      <c r="K20" s="15">
        <v>0</v>
      </c>
      <c r="L20" s="15">
        <v>0</v>
      </c>
      <c r="M20" s="15">
        <v>0</v>
      </c>
      <c r="N20" s="15">
        <v>0</v>
      </c>
      <c r="O20" s="15">
        <v>18941</v>
      </c>
      <c r="P20" s="15">
        <v>0</v>
      </c>
      <c r="Q20" s="15">
        <v>0</v>
      </c>
      <c r="R20" t="s">
        <v>536</v>
      </c>
      <c r="S20">
        <v>8</v>
      </c>
      <c r="T20" t="s">
        <v>172</v>
      </c>
    </row>
    <row r="21" spans="1:20" x14ac:dyDescent="0.3">
      <c r="A21" t="s">
        <v>745</v>
      </c>
      <c r="B21">
        <v>767</v>
      </c>
      <c r="C21" t="s">
        <v>746</v>
      </c>
      <c r="D21" t="s">
        <v>174</v>
      </c>
      <c r="E21" t="s">
        <v>747</v>
      </c>
      <c r="F21" t="s">
        <v>14</v>
      </c>
      <c r="G21" s="15">
        <v>108.804</v>
      </c>
      <c r="H21" s="15">
        <v>0</v>
      </c>
      <c r="I21" s="15">
        <v>0</v>
      </c>
      <c r="J21" s="15">
        <v>0</v>
      </c>
      <c r="K21" s="15">
        <v>0</v>
      </c>
      <c r="L21" s="15">
        <v>0</v>
      </c>
      <c r="M21" s="15">
        <v>0</v>
      </c>
      <c r="N21" s="15">
        <v>0</v>
      </c>
      <c r="O21" s="15">
        <v>13418</v>
      </c>
      <c r="P21" s="15">
        <v>0</v>
      </c>
      <c r="Q21" s="15">
        <v>0</v>
      </c>
      <c r="R21" t="s">
        <v>536</v>
      </c>
      <c r="S21">
        <v>12</v>
      </c>
      <c r="T21" t="s">
        <v>174</v>
      </c>
    </row>
    <row r="22" spans="1:20" x14ac:dyDescent="0.3">
      <c r="A22" t="s">
        <v>748</v>
      </c>
      <c r="B22">
        <v>432</v>
      </c>
      <c r="C22" t="s">
        <v>175</v>
      </c>
      <c r="D22" t="s">
        <v>176</v>
      </c>
      <c r="E22" t="s">
        <v>749</v>
      </c>
      <c r="F22" t="s">
        <v>11</v>
      </c>
      <c r="G22" s="15">
        <v>1439.6219999999998</v>
      </c>
      <c r="H22" s="15">
        <v>0</v>
      </c>
      <c r="I22" s="15">
        <v>0</v>
      </c>
      <c r="J22" s="15">
        <v>0</v>
      </c>
      <c r="K22" s="15">
        <v>129.595</v>
      </c>
      <c r="L22" s="15">
        <v>0</v>
      </c>
      <c r="M22" s="15">
        <v>0</v>
      </c>
      <c r="N22" s="15">
        <v>0</v>
      </c>
      <c r="O22" s="15">
        <v>121103</v>
      </c>
      <c r="P22" s="15">
        <v>0</v>
      </c>
      <c r="Q22" s="15">
        <v>0</v>
      </c>
      <c r="R22" t="s">
        <v>536</v>
      </c>
      <c r="S22">
        <v>19</v>
      </c>
      <c r="T22" t="s">
        <v>176</v>
      </c>
    </row>
    <row r="23" spans="1:20" x14ac:dyDescent="0.3">
      <c r="A23" t="s">
        <v>750</v>
      </c>
      <c r="B23">
        <v>682</v>
      </c>
      <c r="C23" t="s">
        <v>177</v>
      </c>
      <c r="D23" t="s">
        <v>178</v>
      </c>
      <c r="E23" t="s">
        <v>751</v>
      </c>
      <c r="F23" t="s">
        <v>14</v>
      </c>
      <c r="G23" s="15">
        <v>208.33</v>
      </c>
      <c r="H23" s="15">
        <v>0</v>
      </c>
      <c r="I23" s="15">
        <v>0</v>
      </c>
      <c r="J23" s="15">
        <v>0</v>
      </c>
      <c r="K23" s="15">
        <v>0</v>
      </c>
      <c r="L23" s="15">
        <v>0</v>
      </c>
      <c r="M23" s="15">
        <v>0</v>
      </c>
      <c r="N23" s="15">
        <v>0</v>
      </c>
      <c r="O23" s="15">
        <v>18559</v>
      </c>
      <c r="P23" s="15">
        <v>0</v>
      </c>
      <c r="Q23" s="15">
        <v>0</v>
      </c>
      <c r="R23" t="s">
        <v>536</v>
      </c>
      <c r="S23">
        <v>9</v>
      </c>
      <c r="T23" t="s">
        <v>178</v>
      </c>
    </row>
    <row r="24" spans="1:20" x14ac:dyDescent="0.3">
      <c r="A24" t="s">
        <v>752</v>
      </c>
      <c r="B24">
        <v>686</v>
      </c>
      <c r="C24" t="s">
        <v>179</v>
      </c>
      <c r="D24" t="s">
        <v>180</v>
      </c>
      <c r="E24" t="s">
        <v>753</v>
      </c>
      <c r="F24" t="s">
        <v>7</v>
      </c>
      <c r="G24" s="15">
        <v>160.833</v>
      </c>
      <c r="H24" s="15">
        <v>0</v>
      </c>
      <c r="I24" s="15">
        <v>0</v>
      </c>
      <c r="J24" s="15">
        <v>0</v>
      </c>
      <c r="K24" s="15">
        <v>0</v>
      </c>
      <c r="L24" s="15">
        <v>0</v>
      </c>
      <c r="M24" s="15">
        <v>0</v>
      </c>
      <c r="N24" s="15">
        <v>0</v>
      </c>
      <c r="O24" s="15">
        <v>21691</v>
      </c>
      <c r="P24" s="15">
        <v>0</v>
      </c>
      <c r="Q24" s="15">
        <v>0</v>
      </c>
      <c r="R24" t="s">
        <v>536</v>
      </c>
      <c r="S24">
        <v>8</v>
      </c>
      <c r="T24" t="s">
        <v>180</v>
      </c>
    </row>
    <row r="25" spans="1:20" x14ac:dyDescent="0.3">
      <c r="A25" t="s">
        <v>754</v>
      </c>
      <c r="B25">
        <v>658</v>
      </c>
      <c r="C25" t="s">
        <v>183</v>
      </c>
      <c r="D25" t="s">
        <v>184</v>
      </c>
      <c r="E25" t="s">
        <v>755</v>
      </c>
      <c r="F25" s="15" t="s">
        <v>6</v>
      </c>
      <c r="G25" s="15">
        <v>69.108999999999995</v>
      </c>
      <c r="H25" s="15">
        <v>0</v>
      </c>
      <c r="I25" s="15">
        <v>0</v>
      </c>
      <c r="J25" s="15">
        <v>430.86299999999994</v>
      </c>
      <c r="K25" s="15">
        <v>0</v>
      </c>
      <c r="L25" s="15">
        <v>0</v>
      </c>
      <c r="M25" s="15">
        <v>0</v>
      </c>
      <c r="N25" s="15">
        <v>0</v>
      </c>
      <c r="O25" s="15">
        <v>7454</v>
      </c>
      <c r="P25" s="15">
        <v>0</v>
      </c>
      <c r="Q25" s="15">
        <v>0</v>
      </c>
      <c r="R25" t="s">
        <v>536</v>
      </c>
      <c r="S25">
        <v>18</v>
      </c>
      <c r="T25" t="s">
        <v>184</v>
      </c>
    </row>
    <row r="26" spans="1:20" x14ac:dyDescent="0.3">
      <c r="A26" t="s">
        <v>756</v>
      </c>
      <c r="B26">
        <v>437</v>
      </c>
      <c r="C26" t="s">
        <v>185</v>
      </c>
      <c r="D26" s="15" t="s">
        <v>186</v>
      </c>
      <c r="E26" s="15" t="s">
        <v>757</v>
      </c>
      <c r="F26" s="15" t="s">
        <v>6</v>
      </c>
      <c r="G26" s="15">
        <v>316.37799999999999</v>
      </c>
      <c r="H26" s="15">
        <v>0</v>
      </c>
      <c r="I26" s="15">
        <v>0</v>
      </c>
      <c r="J26" s="15">
        <v>0</v>
      </c>
      <c r="K26" s="15">
        <v>0</v>
      </c>
      <c r="L26" s="15">
        <v>0</v>
      </c>
      <c r="M26" s="15">
        <v>0</v>
      </c>
      <c r="N26" s="15">
        <v>0</v>
      </c>
      <c r="O26" s="15">
        <v>31280</v>
      </c>
      <c r="P26" s="15">
        <v>0</v>
      </c>
      <c r="Q26" s="15">
        <v>0</v>
      </c>
      <c r="R26" t="s">
        <v>536</v>
      </c>
      <c r="S26">
        <v>12</v>
      </c>
      <c r="T26" t="s">
        <v>186</v>
      </c>
    </row>
    <row r="27" spans="1:20" x14ac:dyDescent="0.3">
      <c r="A27" t="s">
        <v>758</v>
      </c>
      <c r="B27">
        <v>297</v>
      </c>
      <c r="C27" t="s">
        <v>181</v>
      </c>
      <c r="D27" t="s">
        <v>182</v>
      </c>
      <c r="E27" t="s">
        <v>759</v>
      </c>
      <c r="F27" t="s">
        <v>6</v>
      </c>
      <c r="G27" s="15">
        <v>665.48699999999985</v>
      </c>
      <c r="H27" s="15">
        <v>0</v>
      </c>
      <c r="I27" s="15">
        <v>0</v>
      </c>
      <c r="J27" s="15">
        <v>0</v>
      </c>
      <c r="K27" s="15">
        <v>0</v>
      </c>
      <c r="L27" s="15">
        <v>0</v>
      </c>
      <c r="M27" s="15">
        <v>0</v>
      </c>
      <c r="N27" s="15">
        <v>0</v>
      </c>
      <c r="O27" s="15">
        <v>50480</v>
      </c>
      <c r="P27" s="15">
        <v>0</v>
      </c>
      <c r="Q27" s="15">
        <v>0</v>
      </c>
      <c r="R27" t="s">
        <v>536</v>
      </c>
      <c r="S27">
        <v>11</v>
      </c>
      <c r="T27" t="s">
        <v>182</v>
      </c>
    </row>
    <row r="28" spans="1:20" x14ac:dyDescent="0.3">
      <c r="A28" t="s">
        <v>760</v>
      </c>
      <c r="B28">
        <v>368</v>
      </c>
      <c r="C28" t="s">
        <v>187</v>
      </c>
      <c r="D28" s="15" t="s">
        <v>188</v>
      </c>
      <c r="E28" s="15" t="s">
        <v>761</v>
      </c>
      <c r="F28" s="15" t="s">
        <v>7</v>
      </c>
      <c r="G28" s="15">
        <v>425.685</v>
      </c>
      <c r="H28" s="15">
        <v>0</v>
      </c>
      <c r="I28" s="15">
        <v>0</v>
      </c>
      <c r="J28" s="15">
        <v>0</v>
      </c>
      <c r="K28" s="15">
        <v>0</v>
      </c>
      <c r="L28" s="15">
        <v>0</v>
      </c>
      <c r="M28" s="15">
        <v>0</v>
      </c>
      <c r="N28" s="15">
        <v>0</v>
      </c>
      <c r="O28" s="15">
        <v>36845</v>
      </c>
      <c r="P28" s="15">
        <v>0</v>
      </c>
      <c r="Q28" s="15">
        <v>0</v>
      </c>
      <c r="R28" t="s">
        <v>536</v>
      </c>
      <c r="S28">
        <v>12</v>
      </c>
      <c r="T28" t="s">
        <v>188</v>
      </c>
    </row>
    <row r="29" spans="1:20" x14ac:dyDescent="0.3">
      <c r="A29" t="s">
        <v>576</v>
      </c>
      <c r="B29">
        <v>1</v>
      </c>
      <c r="C29" t="s">
        <v>1272</v>
      </c>
      <c r="D29" s="15" t="s">
        <v>75</v>
      </c>
      <c r="E29" s="15" t="s">
        <v>572</v>
      </c>
      <c r="F29" s="15" t="s">
        <v>13</v>
      </c>
      <c r="G29" s="15">
        <v>0</v>
      </c>
      <c r="H29" s="15">
        <v>0</v>
      </c>
      <c r="I29" s="15">
        <v>0</v>
      </c>
      <c r="J29" s="15">
        <v>23099</v>
      </c>
      <c r="K29" s="15">
        <v>0</v>
      </c>
      <c r="L29" s="15">
        <v>0</v>
      </c>
      <c r="M29" s="15">
        <v>0</v>
      </c>
      <c r="N29" s="15">
        <v>0</v>
      </c>
      <c r="O29" s="15">
        <v>0</v>
      </c>
      <c r="P29" s="15">
        <v>0</v>
      </c>
      <c r="Q29" s="15">
        <v>0</v>
      </c>
      <c r="R29" t="s">
        <v>573</v>
      </c>
      <c r="S29">
        <v>12</v>
      </c>
      <c r="T29" t="s">
        <v>574</v>
      </c>
    </row>
    <row r="30" spans="1:20" x14ac:dyDescent="0.3">
      <c r="A30" t="s">
        <v>762</v>
      </c>
      <c r="B30">
        <v>8</v>
      </c>
      <c r="C30" t="s">
        <v>189</v>
      </c>
      <c r="D30" s="15" t="s">
        <v>190</v>
      </c>
      <c r="E30" s="15" t="s">
        <v>585</v>
      </c>
      <c r="F30" s="15" t="s">
        <v>12</v>
      </c>
      <c r="G30" s="15">
        <v>0</v>
      </c>
      <c r="H30" s="15">
        <v>55031</v>
      </c>
      <c r="I30" s="15">
        <v>0</v>
      </c>
      <c r="J30" s="15">
        <v>0</v>
      </c>
      <c r="K30" s="15">
        <v>0</v>
      </c>
      <c r="L30" s="15">
        <v>0</v>
      </c>
      <c r="M30" s="15">
        <v>0</v>
      </c>
      <c r="N30" s="15">
        <v>0</v>
      </c>
      <c r="O30" s="15">
        <v>0</v>
      </c>
      <c r="P30" s="15">
        <v>1161053</v>
      </c>
      <c r="Q30" s="15">
        <v>1161053</v>
      </c>
      <c r="R30" t="s">
        <v>573</v>
      </c>
      <c r="S30">
        <v>12</v>
      </c>
      <c r="T30">
        <v>0</v>
      </c>
    </row>
    <row r="31" spans="1:20" x14ac:dyDescent="0.3">
      <c r="A31" t="s">
        <v>763</v>
      </c>
      <c r="B31">
        <v>8</v>
      </c>
      <c r="C31" t="s">
        <v>189</v>
      </c>
      <c r="D31" t="s">
        <v>191</v>
      </c>
      <c r="E31" t="s">
        <v>585</v>
      </c>
      <c r="F31" t="s">
        <v>12</v>
      </c>
      <c r="G31" s="15">
        <v>0</v>
      </c>
      <c r="H31" s="15">
        <v>0</v>
      </c>
      <c r="I31" s="15">
        <v>0</v>
      </c>
      <c r="J31" s="15">
        <v>46102</v>
      </c>
      <c r="K31" s="15">
        <v>0</v>
      </c>
      <c r="L31" s="15">
        <v>0</v>
      </c>
      <c r="M31" s="15">
        <v>0</v>
      </c>
      <c r="N31" s="15">
        <v>0</v>
      </c>
      <c r="O31" s="15">
        <v>0</v>
      </c>
      <c r="P31" s="15">
        <v>0</v>
      </c>
      <c r="Q31" s="15">
        <v>0</v>
      </c>
      <c r="R31" t="s">
        <v>573</v>
      </c>
      <c r="S31">
        <v>12</v>
      </c>
      <c r="T31">
        <v>0</v>
      </c>
    </row>
    <row r="32" spans="1:20" x14ac:dyDescent="0.3">
      <c r="A32" t="s">
        <v>764</v>
      </c>
      <c r="B32">
        <v>8</v>
      </c>
      <c r="C32" t="s">
        <v>189</v>
      </c>
      <c r="D32" t="s">
        <v>192</v>
      </c>
      <c r="E32" t="s">
        <v>585</v>
      </c>
      <c r="F32" t="s">
        <v>12</v>
      </c>
      <c r="G32" s="15">
        <v>0</v>
      </c>
      <c r="H32" s="15">
        <v>48</v>
      </c>
      <c r="I32" s="15">
        <v>0</v>
      </c>
      <c r="J32" s="15">
        <v>0</v>
      </c>
      <c r="K32" s="15">
        <v>0</v>
      </c>
      <c r="L32" s="15">
        <v>0</v>
      </c>
      <c r="M32" s="15">
        <v>0</v>
      </c>
      <c r="N32" s="15">
        <v>0</v>
      </c>
      <c r="O32" s="15">
        <v>0</v>
      </c>
      <c r="P32" s="15">
        <v>11639</v>
      </c>
      <c r="Q32" s="15">
        <v>11639</v>
      </c>
      <c r="R32" t="s">
        <v>573</v>
      </c>
      <c r="S32">
        <v>12</v>
      </c>
      <c r="T32">
        <v>0</v>
      </c>
    </row>
    <row r="33" spans="1:20" x14ac:dyDescent="0.3">
      <c r="A33" t="s">
        <v>765</v>
      </c>
      <c r="B33">
        <v>8</v>
      </c>
      <c r="C33" t="s">
        <v>189</v>
      </c>
      <c r="D33" t="s">
        <v>526</v>
      </c>
      <c r="E33" t="s">
        <v>585</v>
      </c>
      <c r="F33" t="s">
        <v>12</v>
      </c>
      <c r="G33" s="15">
        <v>0</v>
      </c>
      <c r="H33" s="15">
        <v>797909</v>
      </c>
      <c r="I33" s="15">
        <v>0</v>
      </c>
      <c r="J33" s="15">
        <v>0</v>
      </c>
      <c r="K33" s="15">
        <v>0</v>
      </c>
      <c r="L33" s="15">
        <v>0</v>
      </c>
      <c r="M33" s="15">
        <v>0</v>
      </c>
      <c r="N33" s="15">
        <v>0</v>
      </c>
      <c r="O33" s="15">
        <v>0</v>
      </c>
      <c r="P33" s="15">
        <v>6204112</v>
      </c>
      <c r="Q33" s="15">
        <v>6204112</v>
      </c>
      <c r="R33" t="s">
        <v>573</v>
      </c>
      <c r="S33">
        <v>24</v>
      </c>
      <c r="T33">
        <v>0</v>
      </c>
    </row>
    <row r="34" spans="1:20" x14ac:dyDescent="0.3">
      <c r="A34" t="s">
        <v>766</v>
      </c>
      <c r="B34">
        <v>256</v>
      </c>
      <c r="C34" t="s">
        <v>193</v>
      </c>
      <c r="D34" s="15" t="s">
        <v>194</v>
      </c>
      <c r="E34" s="15" t="s">
        <v>767</v>
      </c>
      <c r="F34" s="15" t="s">
        <v>14</v>
      </c>
      <c r="G34" s="15">
        <v>386.79999999999995</v>
      </c>
      <c r="H34" s="15">
        <v>0</v>
      </c>
      <c r="I34" s="15">
        <v>0</v>
      </c>
      <c r="J34" s="15">
        <v>0</v>
      </c>
      <c r="K34" s="15">
        <v>0</v>
      </c>
      <c r="L34" s="15">
        <v>0</v>
      </c>
      <c r="M34" s="15">
        <v>0</v>
      </c>
      <c r="N34" s="15">
        <v>0</v>
      </c>
      <c r="O34" s="15">
        <v>36849</v>
      </c>
      <c r="P34" s="15">
        <v>0</v>
      </c>
      <c r="Q34" s="15">
        <v>0</v>
      </c>
      <c r="R34" t="s">
        <v>536</v>
      </c>
      <c r="S34">
        <v>12</v>
      </c>
      <c r="T34" t="s">
        <v>194</v>
      </c>
    </row>
    <row r="35" spans="1:20" x14ac:dyDescent="0.3">
      <c r="A35" t="s">
        <v>770</v>
      </c>
      <c r="B35">
        <v>360</v>
      </c>
      <c r="C35" t="s">
        <v>195</v>
      </c>
      <c r="D35" t="s">
        <v>196</v>
      </c>
      <c r="E35" t="s">
        <v>771</v>
      </c>
      <c r="F35" t="s">
        <v>6</v>
      </c>
      <c r="G35" s="15">
        <v>314.39999999999998</v>
      </c>
      <c r="H35" s="15">
        <v>0</v>
      </c>
      <c r="I35" s="15">
        <v>0</v>
      </c>
      <c r="J35" s="15">
        <v>0</v>
      </c>
      <c r="K35" s="15">
        <v>0</v>
      </c>
      <c r="L35" s="15">
        <v>0</v>
      </c>
      <c r="M35" s="15">
        <v>0</v>
      </c>
      <c r="N35" s="15">
        <v>0</v>
      </c>
      <c r="O35" s="15">
        <v>32734</v>
      </c>
      <c r="P35" s="15">
        <v>0</v>
      </c>
      <c r="Q35" s="15">
        <v>0</v>
      </c>
      <c r="R35" t="s">
        <v>536</v>
      </c>
      <c r="S35">
        <v>11</v>
      </c>
      <c r="T35" t="s">
        <v>196</v>
      </c>
    </row>
    <row r="36" spans="1:20" x14ac:dyDescent="0.3">
      <c r="A36" t="s">
        <v>772</v>
      </c>
      <c r="B36">
        <v>10</v>
      </c>
      <c r="C36" t="s">
        <v>773</v>
      </c>
      <c r="D36" t="s">
        <v>774</v>
      </c>
      <c r="E36" t="s">
        <v>775</v>
      </c>
      <c r="F36" t="s">
        <v>7</v>
      </c>
      <c r="G36" s="15">
        <v>0</v>
      </c>
      <c r="H36" s="15">
        <v>0</v>
      </c>
      <c r="I36" s="15">
        <v>0</v>
      </c>
      <c r="J36" s="15">
        <v>19135</v>
      </c>
      <c r="K36" s="15">
        <v>0</v>
      </c>
      <c r="L36" s="15">
        <v>0</v>
      </c>
      <c r="M36" s="15">
        <v>0</v>
      </c>
      <c r="N36" s="15">
        <v>0</v>
      </c>
      <c r="O36" s="15">
        <v>0</v>
      </c>
      <c r="P36" s="15">
        <v>0</v>
      </c>
      <c r="Q36" s="15">
        <v>0</v>
      </c>
      <c r="R36" t="s">
        <v>573</v>
      </c>
      <c r="S36">
        <v>12</v>
      </c>
      <c r="T36">
        <v>0</v>
      </c>
    </row>
    <row r="37" spans="1:20" x14ac:dyDescent="0.3">
      <c r="A37" t="s">
        <v>776</v>
      </c>
      <c r="B37">
        <v>10</v>
      </c>
      <c r="C37" t="s">
        <v>773</v>
      </c>
      <c r="D37" t="s">
        <v>198</v>
      </c>
      <c r="E37" t="s">
        <v>775</v>
      </c>
      <c r="F37" t="s">
        <v>7</v>
      </c>
      <c r="G37" s="15">
        <v>2958</v>
      </c>
      <c r="H37" s="15">
        <v>0</v>
      </c>
      <c r="I37" s="15">
        <v>0</v>
      </c>
      <c r="J37" s="15">
        <v>0</v>
      </c>
      <c r="K37" s="15">
        <v>0</v>
      </c>
      <c r="L37" s="15">
        <v>0</v>
      </c>
      <c r="M37" s="15">
        <v>0</v>
      </c>
      <c r="N37" s="15">
        <v>0</v>
      </c>
      <c r="O37" s="15">
        <v>242424</v>
      </c>
      <c r="P37" s="15">
        <v>0</v>
      </c>
      <c r="Q37" s="15">
        <v>0</v>
      </c>
      <c r="R37" t="s">
        <v>573</v>
      </c>
      <c r="S37">
        <v>12</v>
      </c>
      <c r="T37">
        <v>0</v>
      </c>
    </row>
    <row r="38" spans="1:20" x14ac:dyDescent="0.3">
      <c r="A38" t="s">
        <v>777</v>
      </c>
      <c r="B38">
        <v>10</v>
      </c>
      <c r="C38" t="s">
        <v>773</v>
      </c>
      <c r="D38" s="15" t="s">
        <v>199</v>
      </c>
      <c r="E38" s="15" t="s">
        <v>775</v>
      </c>
      <c r="F38" s="15" t="s">
        <v>7</v>
      </c>
      <c r="G38" s="15">
        <v>0</v>
      </c>
      <c r="H38" s="15">
        <v>0</v>
      </c>
      <c r="I38" s="15">
        <v>0</v>
      </c>
      <c r="J38" s="15">
        <v>53198</v>
      </c>
      <c r="K38" s="15">
        <v>0</v>
      </c>
      <c r="L38" s="15">
        <v>0</v>
      </c>
      <c r="M38" s="15">
        <v>0</v>
      </c>
      <c r="N38" s="15">
        <v>0</v>
      </c>
      <c r="O38" s="15">
        <v>0</v>
      </c>
      <c r="P38" s="15">
        <v>0</v>
      </c>
      <c r="Q38" s="15">
        <v>0</v>
      </c>
      <c r="R38" t="s">
        <v>573</v>
      </c>
      <c r="S38">
        <v>12</v>
      </c>
      <c r="T38">
        <v>0</v>
      </c>
    </row>
    <row r="39" spans="1:20" x14ac:dyDescent="0.3">
      <c r="A39" t="s">
        <v>778</v>
      </c>
      <c r="B39">
        <v>10</v>
      </c>
      <c r="C39" t="s">
        <v>773</v>
      </c>
      <c r="D39" s="15" t="s">
        <v>200</v>
      </c>
      <c r="E39" s="15" t="s">
        <v>775</v>
      </c>
      <c r="F39" s="15" t="s">
        <v>7</v>
      </c>
      <c r="G39" s="15">
        <v>3104</v>
      </c>
      <c r="H39" s="15">
        <v>0</v>
      </c>
      <c r="I39" s="15">
        <v>0</v>
      </c>
      <c r="J39" s="15">
        <v>0</v>
      </c>
      <c r="K39" s="15">
        <v>0</v>
      </c>
      <c r="L39" s="15">
        <v>0</v>
      </c>
      <c r="M39" s="15">
        <v>0</v>
      </c>
      <c r="N39" s="15">
        <v>0</v>
      </c>
      <c r="O39" s="15">
        <v>169638</v>
      </c>
      <c r="P39" s="15">
        <v>0</v>
      </c>
      <c r="Q39" s="15">
        <v>0</v>
      </c>
      <c r="R39" t="s">
        <v>573</v>
      </c>
      <c r="S39">
        <v>12</v>
      </c>
      <c r="T39">
        <v>0</v>
      </c>
    </row>
    <row r="40" spans="1:20" x14ac:dyDescent="0.3">
      <c r="A40" t="s">
        <v>577</v>
      </c>
      <c r="B40">
        <v>1</v>
      </c>
      <c r="C40" t="s">
        <v>1272</v>
      </c>
      <c r="D40" s="15" t="s">
        <v>76</v>
      </c>
      <c r="E40" s="15" t="s">
        <v>572</v>
      </c>
      <c r="F40" s="148" t="s">
        <v>13</v>
      </c>
      <c r="G40" s="15">
        <v>0</v>
      </c>
      <c r="H40" s="15">
        <v>0</v>
      </c>
      <c r="I40" s="15">
        <v>0</v>
      </c>
      <c r="J40" s="15">
        <v>238708.00000000003</v>
      </c>
      <c r="K40" s="15">
        <v>0</v>
      </c>
      <c r="L40" s="15">
        <v>0</v>
      </c>
      <c r="M40" s="15">
        <v>0</v>
      </c>
      <c r="N40" s="15">
        <v>0</v>
      </c>
      <c r="O40" s="15">
        <v>0</v>
      </c>
      <c r="P40" s="15">
        <v>0</v>
      </c>
      <c r="Q40" s="15">
        <v>0</v>
      </c>
      <c r="R40" t="s">
        <v>573</v>
      </c>
      <c r="S40">
        <v>12</v>
      </c>
      <c r="T40" t="s">
        <v>574</v>
      </c>
    </row>
    <row r="41" spans="1:20" x14ac:dyDescent="0.3">
      <c r="A41" t="s">
        <v>779</v>
      </c>
      <c r="B41">
        <v>10</v>
      </c>
      <c r="C41" t="s">
        <v>773</v>
      </c>
      <c r="D41" s="15" t="s">
        <v>201</v>
      </c>
      <c r="E41" s="15" t="s">
        <v>775</v>
      </c>
      <c r="F41" s="15" t="s">
        <v>7</v>
      </c>
      <c r="G41" s="15">
        <v>17823</v>
      </c>
      <c r="H41" s="15">
        <v>0</v>
      </c>
      <c r="I41" s="15">
        <v>0</v>
      </c>
      <c r="J41" s="15">
        <v>0</v>
      </c>
      <c r="K41" s="15">
        <v>0</v>
      </c>
      <c r="L41" s="15">
        <v>0</v>
      </c>
      <c r="M41" s="15">
        <v>0</v>
      </c>
      <c r="N41" s="15">
        <v>0</v>
      </c>
      <c r="O41" s="15">
        <v>0</v>
      </c>
      <c r="P41" s="15">
        <v>0</v>
      </c>
      <c r="Q41" s="15">
        <v>0</v>
      </c>
      <c r="R41" t="s">
        <v>573</v>
      </c>
      <c r="S41">
        <v>24</v>
      </c>
      <c r="T41">
        <v>0</v>
      </c>
    </row>
    <row r="42" spans="1:20" x14ac:dyDescent="0.3">
      <c r="A42" t="s">
        <v>1335</v>
      </c>
      <c r="B42">
        <v>160</v>
      </c>
      <c r="C42" t="s">
        <v>1403</v>
      </c>
      <c r="D42" s="15" t="s">
        <v>1336</v>
      </c>
      <c r="E42" s="15" t="s">
        <v>781</v>
      </c>
      <c r="F42" s="15" t="s">
        <v>7</v>
      </c>
      <c r="G42" s="15">
        <v>0</v>
      </c>
      <c r="H42" s="15">
        <v>0</v>
      </c>
      <c r="I42" s="15">
        <v>0</v>
      </c>
      <c r="J42" s="15">
        <v>0</v>
      </c>
      <c r="K42" s="15">
        <v>0</v>
      </c>
      <c r="L42" s="15">
        <v>0</v>
      </c>
      <c r="M42" s="15">
        <v>0</v>
      </c>
      <c r="N42" s="15">
        <v>0</v>
      </c>
      <c r="O42" s="15">
        <v>0</v>
      </c>
      <c r="P42" s="15">
        <v>0</v>
      </c>
      <c r="Q42" s="15">
        <v>0</v>
      </c>
      <c r="R42" t="s">
        <v>573</v>
      </c>
      <c r="S42">
        <v>12</v>
      </c>
      <c r="T42" t="s">
        <v>782</v>
      </c>
    </row>
    <row r="43" spans="1:20" x14ac:dyDescent="0.3">
      <c r="A43" t="s">
        <v>780</v>
      </c>
      <c r="B43">
        <v>160</v>
      </c>
      <c r="C43" t="s">
        <v>1403</v>
      </c>
      <c r="D43" t="s">
        <v>203</v>
      </c>
      <c r="E43" t="s">
        <v>781</v>
      </c>
      <c r="F43" t="s">
        <v>7</v>
      </c>
      <c r="G43" s="15">
        <v>0</v>
      </c>
      <c r="H43" s="15">
        <v>0</v>
      </c>
      <c r="I43" s="15">
        <v>0</v>
      </c>
      <c r="J43" s="15">
        <v>3157.9999999999995</v>
      </c>
      <c r="K43" s="15">
        <v>0</v>
      </c>
      <c r="L43" s="15">
        <v>0</v>
      </c>
      <c r="M43" s="15">
        <v>0</v>
      </c>
      <c r="N43" s="15">
        <v>0</v>
      </c>
      <c r="O43" s="15">
        <v>0</v>
      </c>
      <c r="P43" s="15">
        <v>0</v>
      </c>
      <c r="Q43" s="15">
        <v>0</v>
      </c>
      <c r="R43" t="s">
        <v>573</v>
      </c>
      <c r="S43">
        <v>12</v>
      </c>
      <c r="T43" t="s">
        <v>782</v>
      </c>
    </row>
    <row r="44" spans="1:20" x14ac:dyDescent="0.3">
      <c r="A44" t="s">
        <v>783</v>
      </c>
      <c r="B44">
        <v>160</v>
      </c>
      <c r="C44" t="s">
        <v>1403</v>
      </c>
      <c r="D44" s="15" t="s">
        <v>204</v>
      </c>
      <c r="E44" s="15" t="s">
        <v>781</v>
      </c>
      <c r="F44" s="148" t="s">
        <v>7</v>
      </c>
      <c r="G44" s="15">
        <v>6137</v>
      </c>
      <c r="H44" s="15">
        <v>0</v>
      </c>
      <c r="I44" s="15">
        <v>0</v>
      </c>
      <c r="J44" s="15">
        <v>0</v>
      </c>
      <c r="K44" s="15">
        <v>0</v>
      </c>
      <c r="L44" s="15">
        <v>0</v>
      </c>
      <c r="M44" s="15">
        <v>0</v>
      </c>
      <c r="N44" s="15">
        <v>0</v>
      </c>
      <c r="O44" s="15">
        <v>482328</v>
      </c>
      <c r="P44" s="15">
        <v>0</v>
      </c>
      <c r="Q44" s="15">
        <v>0</v>
      </c>
      <c r="R44" t="s">
        <v>573</v>
      </c>
      <c r="S44">
        <v>12</v>
      </c>
      <c r="T44" t="s">
        <v>782</v>
      </c>
    </row>
    <row r="45" spans="1:20" x14ac:dyDescent="0.3">
      <c r="A45" t="s">
        <v>784</v>
      </c>
      <c r="B45">
        <v>160</v>
      </c>
      <c r="C45" t="s">
        <v>1403</v>
      </c>
      <c r="D45" s="15" t="s">
        <v>205</v>
      </c>
      <c r="E45" s="15" t="s">
        <v>781</v>
      </c>
      <c r="F45" s="148" t="s">
        <v>7</v>
      </c>
      <c r="G45" s="15">
        <v>0</v>
      </c>
      <c r="H45" s="15">
        <v>0</v>
      </c>
      <c r="I45" s="15">
        <v>0</v>
      </c>
      <c r="J45" s="15">
        <v>16620</v>
      </c>
      <c r="K45" s="15">
        <v>0</v>
      </c>
      <c r="L45" s="15">
        <v>0</v>
      </c>
      <c r="M45" s="15">
        <v>0</v>
      </c>
      <c r="N45" s="15">
        <v>0</v>
      </c>
      <c r="O45" s="15">
        <v>0</v>
      </c>
      <c r="P45" s="15">
        <v>0</v>
      </c>
      <c r="Q45" s="15">
        <v>0</v>
      </c>
      <c r="R45" t="s">
        <v>573</v>
      </c>
      <c r="S45">
        <v>12</v>
      </c>
      <c r="T45" t="s">
        <v>782</v>
      </c>
    </row>
    <row r="46" spans="1:20" x14ac:dyDescent="0.3">
      <c r="A46" t="s">
        <v>785</v>
      </c>
      <c r="B46">
        <v>383</v>
      </c>
      <c r="C46" t="s">
        <v>398</v>
      </c>
      <c r="D46" s="15" t="s">
        <v>399</v>
      </c>
      <c r="E46" s="15" t="s">
        <v>786</v>
      </c>
      <c r="F46" s="15" t="s">
        <v>5</v>
      </c>
      <c r="G46" s="15">
        <v>0</v>
      </c>
      <c r="H46" s="15">
        <v>0</v>
      </c>
      <c r="I46" s="15">
        <v>0</v>
      </c>
      <c r="J46" s="15">
        <v>0</v>
      </c>
      <c r="K46" s="15">
        <v>0</v>
      </c>
      <c r="L46" s="15">
        <v>0</v>
      </c>
      <c r="M46" s="15">
        <v>0</v>
      </c>
      <c r="N46" s="15">
        <v>0</v>
      </c>
      <c r="O46" s="15">
        <v>0</v>
      </c>
      <c r="P46" s="15">
        <v>0</v>
      </c>
      <c r="Q46" s="15">
        <v>0</v>
      </c>
      <c r="R46">
        <v>0</v>
      </c>
      <c r="S46">
        <v>0</v>
      </c>
      <c r="T46" t="s">
        <v>399</v>
      </c>
    </row>
    <row r="47" spans="1:20" x14ac:dyDescent="0.3">
      <c r="A47" t="s">
        <v>787</v>
      </c>
      <c r="B47">
        <v>720</v>
      </c>
      <c r="C47" t="s">
        <v>788</v>
      </c>
      <c r="D47" t="s">
        <v>789</v>
      </c>
      <c r="E47" t="s">
        <v>585</v>
      </c>
      <c r="F47" t="s">
        <v>12</v>
      </c>
      <c r="G47" s="15">
        <v>65.66</v>
      </c>
      <c r="H47" s="15">
        <v>0</v>
      </c>
      <c r="I47" s="15">
        <v>0</v>
      </c>
      <c r="J47" s="15">
        <v>0</v>
      </c>
      <c r="K47" s="15">
        <v>0</v>
      </c>
      <c r="L47" s="15">
        <v>0</v>
      </c>
      <c r="M47" s="15">
        <v>0</v>
      </c>
      <c r="N47" s="15">
        <v>0</v>
      </c>
      <c r="O47" s="15">
        <v>4326</v>
      </c>
      <c r="P47" s="15">
        <v>0</v>
      </c>
      <c r="Q47" s="15">
        <v>0</v>
      </c>
      <c r="R47" t="s">
        <v>573</v>
      </c>
      <c r="S47">
        <v>12</v>
      </c>
      <c r="T47">
        <v>0</v>
      </c>
    </row>
    <row r="48" spans="1:20" x14ac:dyDescent="0.3">
      <c r="A48" t="s">
        <v>790</v>
      </c>
      <c r="B48">
        <v>726</v>
      </c>
      <c r="C48" t="s">
        <v>791</v>
      </c>
      <c r="D48" t="s">
        <v>792</v>
      </c>
      <c r="E48" t="s">
        <v>585</v>
      </c>
      <c r="F48" t="s">
        <v>12</v>
      </c>
      <c r="G48" s="15">
        <v>0</v>
      </c>
      <c r="H48" s="15">
        <v>0</v>
      </c>
      <c r="I48" s="15">
        <v>71202</v>
      </c>
      <c r="J48" s="15">
        <v>0</v>
      </c>
      <c r="K48" s="15">
        <v>0</v>
      </c>
      <c r="L48" s="15">
        <v>0</v>
      </c>
      <c r="M48" s="15">
        <v>0</v>
      </c>
      <c r="N48" s="15">
        <v>0</v>
      </c>
      <c r="O48" s="15">
        <v>0</v>
      </c>
      <c r="P48" s="15">
        <v>0</v>
      </c>
      <c r="Q48" s="15">
        <v>42481</v>
      </c>
      <c r="R48" t="s">
        <v>573</v>
      </c>
      <c r="S48">
        <v>12</v>
      </c>
      <c r="T48">
        <v>0</v>
      </c>
    </row>
    <row r="49" spans="1:20" x14ac:dyDescent="0.3">
      <c r="A49" t="s">
        <v>793</v>
      </c>
      <c r="B49">
        <v>724</v>
      </c>
      <c r="C49" t="s">
        <v>794</v>
      </c>
      <c r="D49" t="s">
        <v>795</v>
      </c>
      <c r="E49" t="s">
        <v>585</v>
      </c>
      <c r="F49" t="s">
        <v>12</v>
      </c>
      <c r="G49" s="15">
        <v>0</v>
      </c>
      <c r="H49" s="15">
        <v>36897.999999999993</v>
      </c>
      <c r="I49" s="15">
        <v>0</v>
      </c>
      <c r="J49" s="15">
        <v>0</v>
      </c>
      <c r="K49" s="15">
        <v>0</v>
      </c>
      <c r="L49" s="15">
        <v>0</v>
      </c>
      <c r="M49" s="15">
        <v>0</v>
      </c>
      <c r="N49" s="15">
        <v>0</v>
      </c>
      <c r="O49" s="15">
        <v>0</v>
      </c>
      <c r="P49" s="15">
        <v>712193</v>
      </c>
      <c r="Q49" s="15">
        <v>712193</v>
      </c>
      <c r="R49" t="s">
        <v>573</v>
      </c>
      <c r="S49">
        <v>24</v>
      </c>
      <c r="T49">
        <v>0</v>
      </c>
    </row>
    <row r="50" spans="1:20" x14ac:dyDescent="0.3">
      <c r="A50" t="s">
        <v>796</v>
      </c>
      <c r="B50">
        <v>320</v>
      </c>
      <c r="C50" t="s">
        <v>206</v>
      </c>
      <c r="D50" t="s">
        <v>207</v>
      </c>
      <c r="E50" t="s">
        <v>797</v>
      </c>
      <c r="F50" t="s">
        <v>6</v>
      </c>
      <c r="G50" s="15">
        <v>622.50300000000004</v>
      </c>
      <c r="H50" s="15">
        <v>0</v>
      </c>
      <c r="I50" s="15">
        <v>0</v>
      </c>
      <c r="J50" s="15">
        <v>0</v>
      </c>
      <c r="K50" s="15">
        <v>0</v>
      </c>
      <c r="L50" s="15">
        <v>0</v>
      </c>
      <c r="M50" s="15">
        <v>0</v>
      </c>
      <c r="N50" s="15">
        <v>0</v>
      </c>
      <c r="O50" s="15">
        <v>52233</v>
      </c>
      <c r="P50" s="15">
        <v>0</v>
      </c>
      <c r="Q50" s="15">
        <v>0</v>
      </c>
      <c r="R50" t="s">
        <v>536</v>
      </c>
      <c r="S50">
        <v>12</v>
      </c>
      <c r="T50" t="s">
        <v>207</v>
      </c>
    </row>
    <row r="51" spans="1:20" x14ac:dyDescent="0.3">
      <c r="A51" t="s">
        <v>583</v>
      </c>
      <c r="B51">
        <v>742</v>
      </c>
      <c r="C51" t="s">
        <v>584</v>
      </c>
      <c r="D51" t="s">
        <v>78</v>
      </c>
      <c r="E51" t="s">
        <v>585</v>
      </c>
      <c r="F51" t="s">
        <v>12</v>
      </c>
      <c r="G51" s="15">
        <v>0</v>
      </c>
      <c r="H51" s="15">
        <v>0</v>
      </c>
      <c r="I51" s="15">
        <v>0</v>
      </c>
      <c r="J51" s="15">
        <v>0</v>
      </c>
      <c r="K51" s="15">
        <v>3970</v>
      </c>
      <c r="L51" s="15">
        <v>0</v>
      </c>
      <c r="M51" s="15">
        <v>0</v>
      </c>
      <c r="N51" s="15">
        <v>0</v>
      </c>
      <c r="O51" s="15">
        <v>0</v>
      </c>
      <c r="P51" s="15">
        <v>0</v>
      </c>
      <c r="Q51" s="15">
        <v>0</v>
      </c>
      <c r="R51" t="s">
        <v>573</v>
      </c>
      <c r="S51">
        <v>12</v>
      </c>
      <c r="T51">
        <v>0</v>
      </c>
    </row>
    <row r="52" spans="1:20" x14ac:dyDescent="0.3">
      <c r="A52" t="s">
        <v>798</v>
      </c>
      <c r="B52">
        <v>701</v>
      </c>
      <c r="C52" t="s">
        <v>208</v>
      </c>
      <c r="D52" t="s">
        <v>209</v>
      </c>
      <c r="E52" t="s">
        <v>799</v>
      </c>
      <c r="F52" t="s">
        <v>13</v>
      </c>
      <c r="G52" s="15">
        <v>320.92099999999999</v>
      </c>
      <c r="H52" s="15">
        <v>0</v>
      </c>
      <c r="I52" s="15">
        <v>0</v>
      </c>
      <c r="J52" s="15">
        <v>0</v>
      </c>
      <c r="K52" s="15">
        <v>0</v>
      </c>
      <c r="L52" s="15">
        <v>0</v>
      </c>
      <c r="M52" s="15">
        <v>0</v>
      </c>
      <c r="N52" s="15">
        <v>0</v>
      </c>
      <c r="O52" s="15">
        <v>26533</v>
      </c>
      <c r="P52" s="15">
        <v>0</v>
      </c>
      <c r="Q52" s="15">
        <v>0</v>
      </c>
      <c r="R52" t="s">
        <v>536</v>
      </c>
      <c r="S52">
        <v>12</v>
      </c>
      <c r="T52" t="s">
        <v>209</v>
      </c>
    </row>
    <row r="53" spans="1:20" x14ac:dyDescent="0.3">
      <c r="A53" t="s">
        <v>800</v>
      </c>
      <c r="B53">
        <v>442</v>
      </c>
      <c r="C53" t="s">
        <v>211</v>
      </c>
      <c r="D53" s="15" t="s">
        <v>212</v>
      </c>
      <c r="E53" s="15" t="s">
        <v>801</v>
      </c>
      <c r="F53" s="15" t="s">
        <v>4</v>
      </c>
      <c r="G53" s="15">
        <v>748.6450000000001</v>
      </c>
      <c r="H53" s="15">
        <v>0</v>
      </c>
      <c r="I53" s="15">
        <v>0</v>
      </c>
      <c r="J53" s="15">
        <v>0</v>
      </c>
      <c r="K53" s="15">
        <v>0</v>
      </c>
      <c r="L53" s="15">
        <v>0</v>
      </c>
      <c r="M53" s="15">
        <v>0</v>
      </c>
      <c r="N53" s="15">
        <v>0</v>
      </c>
      <c r="O53" s="15">
        <v>62204</v>
      </c>
      <c r="P53" s="15">
        <v>0</v>
      </c>
      <c r="Q53" s="15">
        <v>0</v>
      </c>
      <c r="R53" t="s">
        <v>536</v>
      </c>
      <c r="S53">
        <v>12</v>
      </c>
      <c r="T53" t="s">
        <v>212</v>
      </c>
    </row>
    <row r="54" spans="1:20" x14ac:dyDescent="0.3">
      <c r="A54" t="s">
        <v>802</v>
      </c>
      <c r="B54">
        <v>0</v>
      </c>
      <c r="C54" t="s">
        <v>213</v>
      </c>
      <c r="D54" s="15" t="s">
        <v>803</v>
      </c>
      <c r="E54" s="15" t="s">
        <v>585</v>
      </c>
      <c r="F54" s="15" t="s">
        <v>12</v>
      </c>
      <c r="G54" s="15">
        <v>0</v>
      </c>
      <c r="H54" s="15">
        <v>0</v>
      </c>
      <c r="I54" s="15">
        <v>0</v>
      </c>
      <c r="J54" s="15">
        <v>0</v>
      </c>
      <c r="K54" s="15">
        <v>48221</v>
      </c>
      <c r="L54" s="15">
        <v>0</v>
      </c>
      <c r="M54" s="15">
        <v>0</v>
      </c>
      <c r="N54" s="15">
        <v>0</v>
      </c>
      <c r="O54" s="15">
        <v>0</v>
      </c>
      <c r="P54" s="15">
        <v>0</v>
      </c>
      <c r="Q54" s="15">
        <v>0</v>
      </c>
      <c r="R54" t="s">
        <v>573</v>
      </c>
      <c r="S54">
        <v>12</v>
      </c>
      <c r="T54">
        <v>0</v>
      </c>
    </row>
    <row r="55" spans="1:20" x14ac:dyDescent="0.3">
      <c r="A55" t="s">
        <v>804</v>
      </c>
      <c r="B55">
        <v>88</v>
      </c>
      <c r="C55" t="s">
        <v>216</v>
      </c>
      <c r="D55" t="s">
        <v>217</v>
      </c>
      <c r="E55" t="s">
        <v>805</v>
      </c>
      <c r="F55" t="s">
        <v>4</v>
      </c>
      <c r="G55" s="15">
        <v>2102.3999999999996</v>
      </c>
      <c r="H55" s="15">
        <v>0</v>
      </c>
      <c r="I55" s="15">
        <v>0</v>
      </c>
      <c r="J55" s="15">
        <v>0</v>
      </c>
      <c r="K55" s="15">
        <v>0</v>
      </c>
      <c r="L55" s="15">
        <v>0</v>
      </c>
      <c r="M55" s="15">
        <v>0</v>
      </c>
      <c r="N55" s="15">
        <v>0</v>
      </c>
      <c r="O55" s="15">
        <v>163311</v>
      </c>
      <c r="P55" s="15">
        <v>0</v>
      </c>
      <c r="Q55" s="15">
        <v>0</v>
      </c>
      <c r="R55" t="s">
        <v>536</v>
      </c>
      <c r="S55">
        <v>11</v>
      </c>
      <c r="T55" t="s">
        <v>217</v>
      </c>
    </row>
    <row r="56" spans="1:20" x14ac:dyDescent="0.3">
      <c r="A56" t="s">
        <v>806</v>
      </c>
      <c r="B56">
        <v>274</v>
      </c>
      <c r="C56" t="s">
        <v>214</v>
      </c>
      <c r="D56" t="s">
        <v>807</v>
      </c>
      <c r="E56" t="s">
        <v>808</v>
      </c>
      <c r="F56" t="s">
        <v>14</v>
      </c>
      <c r="G56" s="15">
        <v>6033.3319999999994</v>
      </c>
      <c r="H56" s="15">
        <v>0</v>
      </c>
      <c r="I56" s="15">
        <v>0</v>
      </c>
      <c r="J56" s="15">
        <v>0</v>
      </c>
      <c r="K56" s="15">
        <v>0</v>
      </c>
      <c r="L56" s="15">
        <v>0</v>
      </c>
      <c r="M56" s="15">
        <v>0</v>
      </c>
      <c r="N56" s="15">
        <v>0</v>
      </c>
      <c r="O56" s="15">
        <v>423889</v>
      </c>
      <c r="P56" s="15">
        <v>0</v>
      </c>
      <c r="Q56" s="15">
        <v>0</v>
      </c>
      <c r="R56" t="s">
        <v>536</v>
      </c>
      <c r="S56">
        <v>12</v>
      </c>
      <c r="T56" t="s">
        <v>215</v>
      </c>
    </row>
    <row r="57" spans="1:20" x14ac:dyDescent="0.3">
      <c r="A57" t="s">
        <v>809</v>
      </c>
      <c r="B57">
        <v>341</v>
      </c>
      <c r="C57" t="s">
        <v>218</v>
      </c>
      <c r="D57" t="s">
        <v>219</v>
      </c>
      <c r="E57" t="s">
        <v>810</v>
      </c>
      <c r="F57" t="s">
        <v>14</v>
      </c>
      <c r="G57" s="15">
        <v>446.26899999999995</v>
      </c>
      <c r="H57" s="15">
        <v>0</v>
      </c>
      <c r="I57" s="15">
        <v>0</v>
      </c>
      <c r="J57" s="15">
        <v>0</v>
      </c>
      <c r="K57" s="15">
        <v>0</v>
      </c>
      <c r="L57" s="15">
        <v>0</v>
      </c>
      <c r="M57" s="15">
        <v>0</v>
      </c>
      <c r="N57" s="15">
        <v>0</v>
      </c>
      <c r="O57" s="15">
        <v>39860</v>
      </c>
      <c r="P57" s="15">
        <v>0</v>
      </c>
      <c r="Q57" s="15">
        <v>0</v>
      </c>
      <c r="R57" t="s">
        <v>536</v>
      </c>
      <c r="S57">
        <v>12</v>
      </c>
      <c r="T57" t="s">
        <v>219</v>
      </c>
    </row>
    <row r="58" spans="1:20" x14ac:dyDescent="0.3">
      <c r="A58" t="s">
        <v>811</v>
      </c>
      <c r="B58">
        <v>13</v>
      </c>
      <c r="C58" t="s">
        <v>220</v>
      </c>
      <c r="D58" s="15" t="s">
        <v>531</v>
      </c>
      <c r="E58" s="15" t="s">
        <v>585</v>
      </c>
      <c r="F58" s="15" t="s">
        <v>12</v>
      </c>
      <c r="G58" s="15">
        <v>0</v>
      </c>
      <c r="H58" s="15">
        <v>0</v>
      </c>
      <c r="I58" s="15">
        <v>0</v>
      </c>
      <c r="J58" s="15">
        <v>0</v>
      </c>
      <c r="K58" s="15">
        <v>0</v>
      </c>
      <c r="L58" s="15">
        <v>0</v>
      </c>
      <c r="M58" s="15">
        <v>-3280</v>
      </c>
      <c r="N58" s="15">
        <v>0</v>
      </c>
      <c r="O58" s="15">
        <v>0</v>
      </c>
      <c r="P58" s="15">
        <v>0</v>
      </c>
      <c r="Q58" s="15">
        <v>0</v>
      </c>
      <c r="R58" t="s">
        <v>573</v>
      </c>
      <c r="S58">
        <v>12</v>
      </c>
      <c r="T58">
        <v>0</v>
      </c>
    </row>
    <row r="59" spans="1:20" x14ac:dyDescent="0.3">
      <c r="A59" t="s">
        <v>812</v>
      </c>
      <c r="B59">
        <v>13</v>
      </c>
      <c r="C59" t="s">
        <v>220</v>
      </c>
      <c r="D59" s="15" t="s">
        <v>221</v>
      </c>
      <c r="E59" s="15" t="s">
        <v>585</v>
      </c>
      <c r="F59" s="148" t="s">
        <v>12</v>
      </c>
      <c r="G59" s="15">
        <v>-133</v>
      </c>
      <c r="H59" s="15">
        <v>0</v>
      </c>
      <c r="I59" s="15">
        <v>0</v>
      </c>
      <c r="J59" s="15">
        <v>0</v>
      </c>
      <c r="K59" s="15">
        <v>0</v>
      </c>
      <c r="L59" s="15">
        <v>0</v>
      </c>
      <c r="M59" s="15">
        <v>0</v>
      </c>
      <c r="N59" s="15">
        <v>0</v>
      </c>
      <c r="O59" s="15">
        <v>7182</v>
      </c>
      <c r="P59" s="15">
        <v>0</v>
      </c>
      <c r="Q59" s="15">
        <v>0</v>
      </c>
      <c r="R59" t="s">
        <v>573</v>
      </c>
      <c r="S59">
        <v>12</v>
      </c>
      <c r="T59">
        <v>0</v>
      </c>
    </row>
    <row r="60" spans="1:20" x14ac:dyDescent="0.3">
      <c r="A60" t="s">
        <v>813</v>
      </c>
      <c r="B60">
        <v>13</v>
      </c>
      <c r="C60" t="s">
        <v>220</v>
      </c>
      <c r="D60" s="15" t="s">
        <v>814</v>
      </c>
      <c r="E60" s="15" t="s">
        <v>585</v>
      </c>
      <c r="F60" s="15" t="s">
        <v>12</v>
      </c>
      <c r="G60" s="15">
        <v>0</v>
      </c>
      <c r="H60" s="15">
        <v>0</v>
      </c>
      <c r="I60" s="15">
        <v>0</v>
      </c>
      <c r="J60" s="15">
        <v>0</v>
      </c>
      <c r="K60" s="15">
        <v>60105.999999999993</v>
      </c>
      <c r="L60" s="15">
        <v>0</v>
      </c>
      <c r="M60" s="15">
        <v>0</v>
      </c>
      <c r="N60" s="15">
        <v>0</v>
      </c>
      <c r="O60" s="15">
        <v>0</v>
      </c>
      <c r="P60" s="15">
        <v>0</v>
      </c>
      <c r="Q60" s="15">
        <v>0</v>
      </c>
      <c r="R60" t="s">
        <v>573</v>
      </c>
      <c r="S60">
        <v>12</v>
      </c>
      <c r="T60">
        <v>0</v>
      </c>
    </row>
    <row r="61" spans="1:20" x14ac:dyDescent="0.3">
      <c r="A61" t="s">
        <v>815</v>
      </c>
      <c r="B61">
        <v>13</v>
      </c>
      <c r="C61" t="s">
        <v>220</v>
      </c>
      <c r="D61" s="15" t="s">
        <v>79</v>
      </c>
      <c r="E61" s="15" t="s">
        <v>585</v>
      </c>
      <c r="F61" s="15" t="s">
        <v>12</v>
      </c>
      <c r="G61" s="15">
        <v>7685</v>
      </c>
      <c r="H61" s="15">
        <v>0</v>
      </c>
      <c r="I61" s="15">
        <v>0</v>
      </c>
      <c r="J61" s="15">
        <v>0</v>
      </c>
      <c r="K61" s="15">
        <v>0</v>
      </c>
      <c r="L61" s="15">
        <v>0</v>
      </c>
      <c r="M61" s="15">
        <v>0</v>
      </c>
      <c r="N61" s="15">
        <v>0</v>
      </c>
      <c r="O61" s="15">
        <v>1254582</v>
      </c>
      <c r="P61" s="15">
        <v>0</v>
      </c>
      <c r="Q61" s="15">
        <v>0</v>
      </c>
      <c r="R61" t="s">
        <v>573</v>
      </c>
      <c r="S61">
        <v>36</v>
      </c>
      <c r="T61">
        <v>0</v>
      </c>
    </row>
    <row r="62" spans="1:20" x14ac:dyDescent="0.3">
      <c r="A62" t="s">
        <v>586</v>
      </c>
      <c r="B62">
        <v>2</v>
      </c>
      <c r="C62" t="s">
        <v>1404</v>
      </c>
      <c r="D62" t="s">
        <v>83</v>
      </c>
      <c r="E62" t="s">
        <v>587</v>
      </c>
      <c r="F62" t="s">
        <v>13</v>
      </c>
      <c r="G62" s="15">
        <v>0</v>
      </c>
      <c r="H62" s="15">
        <v>0</v>
      </c>
      <c r="I62" s="15">
        <v>0</v>
      </c>
      <c r="J62" s="15">
        <v>19975.999999999996</v>
      </c>
      <c r="K62" s="15">
        <v>0</v>
      </c>
      <c r="L62" s="15">
        <v>0</v>
      </c>
      <c r="M62" s="15">
        <v>0</v>
      </c>
      <c r="N62" s="15">
        <v>0</v>
      </c>
      <c r="O62" s="15">
        <v>0</v>
      </c>
      <c r="P62" s="15">
        <v>0</v>
      </c>
      <c r="Q62" s="15">
        <v>0</v>
      </c>
      <c r="R62" t="s">
        <v>573</v>
      </c>
      <c r="S62">
        <v>12</v>
      </c>
      <c r="T62" t="s">
        <v>588</v>
      </c>
    </row>
    <row r="63" spans="1:20" x14ac:dyDescent="0.3">
      <c r="A63" t="s">
        <v>816</v>
      </c>
      <c r="B63">
        <v>13</v>
      </c>
      <c r="C63" t="s">
        <v>220</v>
      </c>
      <c r="D63" s="15" t="s">
        <v>222</v>
      </c>
      <c r="E63" s="15" t="s">
        <v>585</v>
      </c>
      <c r="F63" s="15" t="s">
        <v>12</v>
      </c>
      <c r="G63" s="15">
        <v>10258.488000000001</v>
      </c>
      <c r="H63" s="15">
        <v>0</v>
      </c>
      <c r="I63" s="15">
        <v>334301.51199999999</v>
      </c>
      <c r="J63" s="15">
        <v>0</v>
      </c>
      <c r="K63" s="15">
        <v>0</v>
      </c>
      <c r="L63" s="15">
        <v>0</v>
      </c>
      <c r="M63" s="15">
        <v>0</v>
      </c>
      <c r="N63" s="15">
        <v>0</v>
      </c>
      <c r="O63" s="15">
        <v>1103088</v>
      </c>
      <c r="P63" s="15">
        <v>0</v>
      </c>
      <c r="Q63" s="15">
        <v>118227</v>
      </c>
      <c r="R63" t="s">
        <v>573</v>
      </c>
      <c r="S63">
        <v>48</v>
      </c>
      <c r="T63">
        <v>0</v>
      </c>
    </row>
    <row r="64" spans="1:20" x14ac:dyDescent="0.3">
      <c r="A64" t="s">
        <v>817</v>
      </c>
      <c r="B64">
        <v>13</v>
      </c>
      <c r="C64" t="s">
        <v>220</v>
      </c>
      <c r="D64" s="15" t="s">
        <v>223</v>
      </c>
      <c r="E64" s="15" t="s">
        <v>585</v>
      </c>
      <c r="F64" s="15" t="s">
        <v>12</v>
      </c>
      <c r="G64" s="15">
        <v>431296</v>
      </c>
      <c r="H64" s="15">
        <v>0</v>
      </c>
      <c r="I64" s="15">
        <v>0</v>
      </c>
      <c r="J64" s="15">
        <v>0</v>
      </c>
      <c r="K64" s="15">
        <v>0</v>
      </c>
      <c r="L64" s="15">
        <v>0</v>
      </c>
      <c r="M64" s="15">
        <v>0</v>
      </c>
      <c r="N64" s="15">
        <v>0</v>
      </c>
      <c r="O64" s="15">
        <v>9250584</v>
      </c>
      <c r="P64" s="15">
        <v>0</v>
      </c>
      <c r="Q64" s="15">
        <v>0</v>
      </c>
      <c r="R64" t="s">
        <v>573</v>
      </c>
      <c r="S64">
        <v>84</v>
      </c>
      <c r="T64">
        <v>0</v>
      </c>
    </row>
    <row r="65" spans="1:20" x14ac:dyDescent="0.3">
      <c r="A65" t="s">
        <v>1291</v>
      </c>
      <c r="B65">
        <v>13</v>
      </c>
      <c r="C65" t="s">
        <v>220</v>
      </c>
      <c r="D65" t="s">
        <v>1292</v>
      </c>
      <c r="E65" t="s">
        <v>585</v>
      </c>
      <c r="F65" t="s">
        <v>12</v>
      </c>
      <c r="G65" s="15">
        <v>0</v>
      </c>
      <c r="H65" s="15">
        <v>0</v>
      </c>
      <c r="I65" s="15">
        <v>0</v>
      </c>
      <c r="J65" s="15">
        <v>0</v>
      </c>
      <c r="K65" s="15">
        <v>0</v>
      </c>
      <c r="L65" s="15">
        <v>0</v>
      </c>
      <c r="M65" s="15">
        <v>0</v>
      </c>
      <c r="N65" s="15">
        <v>0</v>
      </c>
      <c r="O65" s="15">
        <v>0</v>
      </c>
      <c r="P65" s="15">
        <v>0</v>
      </c>
      <c r="Q65" s="15">
        <v>0</v>
      </c>
      <c r="R65">
        <v>0</v>
      </c>
      <c r="S65">
        <v>0</v>
      </c>
      <c r="T65">
        <v>0</v>
      </c>
    </row>
    <row r="66" spans="1:20" x14ac:dyDescent="0.3">
      <c r="A66" t="s">
        <v>818</v>
      </c>
      <c r="B66">
        <v>373</v>
      </c>
      <c r="C66" t="s">
        <v>224</v>
      </c>
      <c r="D66" s="15" t="s">
        <v>225</v>
      </c>
      <c r="E66" s="15" t="s">
        <v>819</v>
      </c>
      <c r="F66" s="15" t="s">
        <v>5</v>
      </c>
      <c r="G66" s="15">
        <v>950.66</v>
      </c>
      <c r="H66" s="15">
        <v>0</v>
      </c>
      <c r="I66" s="15">
        <v>0</v>
      </c>
      <c r="J66" s="15">
        <v>0</v>
      </c>
      <c r="K66" s="15">
        <v>0</v>
      </c>
      <c r="L66" s="15">
        <v>0</v>
      </c>
      <c r="M66" s="15">
        <v>0</v>
      </c>
      <c r="N66" s="15">
        <v>0</v>
      </c>
      <c r="O66" s="15">
        <v>73784</v>
      </c>
      <c r="P66" s="15">
        <v>0</v>
      </c>
      <c r="Q66" s="15">
        <v>0</v>
      </c>
      <c r="R66" t="s">
        <v>536</v>
      </c>
      <c r="S66">
        <v>12</v>
      </c>
      <c r="T66" t="s">
        <v>225</v>
      </c>
    </row>
    <row r="67" spans="1:20" x14ac:dyDescent="0.3">
      <c r="A67" t="s">
        <v>822</v>
      </c>
      <c r="B67">
        <v>63</v>
      </c>
      <c r="C67" t="s">
        <v>227</v>
      </c>
      <c r="D67" t="s">
        <v>823</v>
      </c>
      <c r="E67" t="s">
        <v>824</v>
      </c>
      <c r="F67" t="s">
        <v>14</v>
      </c>
      <c r="G67" s="15">
        <v>3099.902</v>
      </c>
      <c r="H67" s="15">
        <v>0</v>
      </c>
      <c r="I67" s="15">
        <v>0</v>
      </c>
      <c r="J67" s="15">
        <v>0</v>
      </c>
      <c r="K67" s="15">
        <v>0</v>
      </c>
      <c r="L67" s="15">
        <v>0</v>
      </c>
      <c r="M67" s="15">
        <v>0</v>
      </c>
      <c r="N67" s="15">
        <v>0</v>
      </c>
      <c r="O67" s="15">
        <v>223648</v>
      </c>
      <c r="P67" s="15">
        <v>0</v>
      </c>
      <c r="Q67" s="15">
        <v>0</v>
      </c>
      <c r="R67" t="s">
        <v>536</v>
      </c>
      <c r="S67">
        <v>12</v>
      </c>
      <c r="T67" t="s">
        <v>228</v>
      </c>
    </row>
    <row r="68" spans="1:20" x14ac:dyDescent="0.3">
      <c r="A68" t="s">
        <v>825</v>
      </c>
      <c r="B68">
        <v>32</v>
      </c>
      <c r="C68" t="s">
        <v>229</v>
      </c>
      <c r="D68" s="15" t="s">
        <v>230</v>
      </c>
      <c r="E68" s="15" t="s">
        <v>585</v>
      </c>
      <c r="F68" s="15" t="s">
        <v>12</v>
      </c>
      <c r="G68" s="15">
        <v>0</v>
      </c>
      <c r="H68" s="15">
        <v>6009</v>
      </c>
      <c r="I68" s="15">
        <v>0</v>
      </c>
      <c r="J68" s="15">
        <v>0</v>
      </c>
      <c r="K68" s="15">
        <v>0</v>
      </c>
      <c r="L68" s="15">
        <v>0</v>
      </c>
      <c r="M68" s="15">
        <v>0</v>
      </c>
      <c r="N68" s="15">
        <v>0</v>
      </c>
      <c r="O68" s="15">
        <v>0</v>
      </c>
      <c r="P68" s="15">
        <v>302600</v>
      </c>
      <c r="Q68" s="15">
        <v>302600</v>
      </c>
      <c r="R68" t="s">
        <v>573</v>
      </c>
      <c r="S68">
        <v>12</v>
      </c>
      <c r="T68">
        <v>0</v>
      </c>
    </row>
    <row r="69" spans="1:20" x14ac:dyDescent="0.3">
      <c r="A69" t="s">
        <v>827</v>
      </c>
      <c r="B69">
        <v>32</v>
      </c>
      <c r="C69" t="s">
        <v>229</v>
      </c>
      <c r="D69" s="15" t="s">
        <v>231</v>
      </c>
      <c r="E69" s="15" t="s">
        <v>585</v>
      </c>
      <c r="F69" s="15" t="s">
        <v>12</v>
      </c>
      <c r="G69" s="15">
        <v>0</v>
      </c>
      <c r="H69" s="15">
        <v>0</v>
      </c>
      <c r="I69" s="15">
        <v>0</v>
      </c>
      <c r="J69" s="15">
        <v>413592.00000000006</v>
      </c>
      <c r="K69" s="15">
        <v>0</v>
      </c>
      <c r="L69" s="15">
        <v>0</v>
      </c>
      <c r="M69" s="15">
        <v>0</v>
      </c>
      <c r="N69" s="15">
        <v>0</v>
      </c>
      <c r="O69" s="15">
        <v>0</v>
      </c>
      <c r="P69" s="15">
        <v>0</v>
      </c>
      <c r="Q69" s="15">
        <v>0</v>
      </c>
      <c r="R69" t="s">
        <v>573</v>
      </c>
      <c r="S69">
        <v>12</v>
      </c>
      <c r="T69">
        <v>0</v>
      </c>
    </row>
    <row r="70" spans="1:20" x14ac:dyDescent="0.3">
      <c r="A70" t="s">
        <v>828</v>
      </c>
      <c r="B70">
        <v>32</v>
      </c>
      <c r="C70" t="s">
        <v>229</v>
      </c>
      <c r="D70" s="15" t="s">
        <v>1405</v>
      </c>
      <c r="E70" s="15" t="s">
        <v>585</v>
      </c>
      <c r="F70" s="15" t="s">
        <v>12</v>
      </c>
      <c r="G70" s="15">
        <v>0</v>
      </c>
      <c r="H70" s="15">
        <v>239545</v>
      </c>
      <c r="I70" s="15">
        <v>0</v>
      </c>
      <c r="J70" s="15">
        <v>0</v>
      </c>
      <c r="K70" s="15">
        <v>0</v>
      </c>
      <c r="L70" s="15">
        <v>0</v>
      </c>
      <c r="M70" s="15">
        <v>0</v>
      </c>
      <c r="N70" s="15">
        <v>0</v>
      </c>
      <c r="O70" s="15">
        <v>0</v>
      </c>
      <c r="P70" s="15">
        <v>2378963</v>
      </c>
      <c r="Q70" s="15">
        <v>2378963</v>
      </c>
      <c r="R70" t="s">
        <v>573</v>
      </c>
      <c r="S70">
        <v>24</v>
      </c>
      <c r="T70">
        <v>0</v>
      </c>
    </row>
    <row r="71" spans="1:20" x14ac:dyDescent="0.3">
      <c r="A71" t="s">
        <v>829</v>
      </c>
      <c r="B71">
        <v>32</v>
      </c>
      <c r="C71" t="s">
        <v>229</v>
      </c>
      <c r="D71" t="s">
        <v>233</v>
      </c>
      <c r="E71" t="s">
        <v>585</v>
      </c>
      <c r="F71" t="s">
        <v>12</v>
      </c>
      <c r="G71" s="15">
        <v>62.999999999999993</v>
      </c>
      <c r="H71" s="15">
        <v>0</v>
      </c>
      <c r="I71" s="15">
        <v>0</v>
      </c>
      <c r="J71" s="15">
        <v>0</v>
      </c>
      <c r="K71" s="15">
        <v>0</v>
      </c>
      <c r="L71" s="15">
        <v>0</v>
      </c>
      <c r="M71" s="15">
        <v>0</v>
      </c>
      <c r="N71" s="15">
        <v>0</v>
      </c>
      <c r="O71" s="15">
        <v>5376</v>
      </c>
      <c r="P71" s="15">
        <v>0</v>
      </c>
      <c r="Q71" s="15">
        <v>0</v>
      </c>
      <c r="R71" t="s">
        <v>573</v>
      </c>
      <c r="S71">
        <v>12</v>
      </c>
      <c r="T71">
        <v>0</v>
      </c>
    </row>
    <row r="72" spans="1:20" x14ac:dyDescent="0.3">
      <c r="A72" t="s">
        <v>830</v>
      </c>
      <c r="B72" t="s">
        <v>2182</v>
      </c>
      <c r="C72" t="s">
        <v>229</v>
      </c>
      <c r="D72" t="s">
        <v>831</v>
      </c>
      <c r="E72" t="s">
        <v>585</v>
      </c>
      <c r="F72" t="s">
        <v>12</v>
      </c>
      <c r="G72" s="15">
        <v>0</v>
      </c>
      <c r="H72" s="15">
        <v>46499.000000000007</v>
      </c>
      <c r="I72" s="15">
        <v>0</v>
      </c>
      <c r="J72" s="15">
        <v>0</v>
      </c>
      <c r="K72" s="15">
        <v>0</v>
      </c>
      <c r="L72" s="15">
        <v>0</v>
      </c>
      <c r="M72" s="15">
        <v>0</v>
      </c>
      <c r="N72" s="15">
        <v>0</v>
      </c>
      <c r="O72" s="15">
        <v>0</v>
      </c>
      <c r="P72" s="15">
        <v>828965</v>
      </c>
      <c r="Q72" s="15">
        <v>828965</v>
      </c>
      <c r="R72" t="s">
        <v>573</v>
      </c>
      <c r="S72">
        <v>12</v>
      </c>
      <c r="T72">
        <v>0</v>
      </c>
    </row>
    <row r="73" spans="1:20" x14ac:dyDescent="0.3">
      <c r="A73" t="s">
        <v>589</v>
      </c>
      <c r="B73">
        <v>2</v>
      </c>
      <c r="C73" t="s">
        <v>1404</v>
      </c>
      <c r="D73" t="s">
        <v>590</v>
      </c>
      <c r="E73" t="s">
        <v>591</v>
      </c>
      <c r="F73" t="s">
        <v>13</v>
      </c>
      <c r="G73" s="15">
        <v>0</v>
      </c>
      <c r="H73" s="15">
        <v>0</v>
      </c>
      <c r="I73" s="15">
        <v>0</v>
      </c>
      <c r="J73" s="15">
        <v>15420.000000000002</v>
      </c>
      <c r="K73" s="15">
        <v>0</v>
      </c>
      <c r="L73" s="15">
        <v>0</v>
      </c>
      <c r="M73" s="15">
        <v>0</v>
      </c>
      <c r="N73" s="15">
        <v>0</v>
      </c>
      <c r="O73" s="15">
        <v>0</v>
      </c>
      <c r="P73" s="15">
        <v>0</v>
      </c>
      <c r="Q73" s="15">
        <v>0</v>
      </c>
      <c r="R73" t="s">
        <v>573</v>
      </c>
      <c r="S73">
        <v>12</v>
      </c>
      <c r="T73" t="s">
        <v>592</v>
      </c>
    </row>
    <row r="74" spans="1:20" x14ac:dyDescent="0.3">
      <c r="A74" t="s">
        <v>832</v>
      </c>
      <c r="B74">
        <v>332</v>
      </c>
      <c r="C74" t="s">
        <v>234</v>
      </c>
      <c r="D74" t="s">
        <v>235</v>
      </c>
      <c r="E74" t="s">
        <v>833</v>
      </c>
      <c r="F74" t="s">
        <v>14</v>
      </c>
      <c r="G74" s="15">
        <v>365.56600000000003</v>
      </c>
      <c r="H74" s="15">
        <v>0</v>
      </c>
      <c r="I74" s="15">
        <v>0</v>
      </c>
      <c r="J74" s="15">
        <v>0</v>
      </c>
      <c r="K74" s="15">
        <v>0</v>
      </c>
      <c r="L74" s="15">
        <v>0</v>
      </c>
      <c r="M74" s="15">
        <v>0</v>
      </c>
      <c r="N74" s="15">
        <v>0</v>
      </c>
      <c r="O74" s="15">
        <v>31777</v>
      </c>
      <c r="P74" s="15">
        <v>0</v>
      </c>
      <c r="Q74" s="15">
        <v>0</v>
      </c>
      <c r="R74" t="s">
        <v>536</v>
      </c>
      <c r="S74">
        <v>9</v>
      </c>
      <c r="T74" t="s">
        <v>235</v>
      </c>
    </row>
    <row r="75" spans="1:20" x14ac:dyDescent="0.3">
      <c r="A75" t="s">
        <v>834</v>
      </c>
      <c r="B75">
        <v>681</v>
      </c>
      <c r="C75" t="s">
        <v>236</v>
      </c>
      <c r="D75" t="s">
        <v>237</v>
      </c>
      <c r="E75" t="s">
        <v>835</v>
      </c>
      <c r="F75" t="s">
        <v>6</v>
      </c>
      <c r="G75" s="15">
        <v>318.34199999999998</v>
      </c>
      <c r="H75" s="15">
        <v>0</v>
      </c>
      <c r="I75" s="15">
        <v>0</v>
      </c>
      <c r="J75" s="15">
        <v>0.60899999999999999</v>
      </c>
      <c r="K75" s="15">
        <v>0</v>
      </c>
      <c r="L75" s="15">
        <v>0</v>
      </c>
      <c r="M75" s="15">
        <v>0</v>
      </c>
      <c r="N75" s="15">
        <v>0</v>
      </c>
      <c r="O75" s="15">
        <v>24141</v>
      </c>
      <c r="P75" s="15">
        <v>0</v>
      </c>
      <c r="Q75" s="15">
        <v>0</v>
      </c>
      <c r="R75" t="s">
        <v>536</v>
      </c>
      <c r="S75">
        <v>15</v>
      </c>
      <c r="T75" t="s">
        <v>237</v>
      </c>
    </row>
    <row r="76" spans="1:20" x14ac:dyDescent="0.3">
      <c r="A76" t="s">
        <v>836</v>
      </c>
      <c r="B76">
        <v>280</v>
      </c>
      <c r="C76" t="s">
        <v>238</v>
      </c>
      <c r="D76" s="15" t="s">
        <v>239</v>
      </c>
      <c r="E76" s="15" t="s">
        <v>837</v>
      </c>
      <c r="F76" s="15" t="s">
        <v>6</v>
      </c>
      <c r="G76" s="15">
        <v>69.12</v>
      </c>
      <c r="H76" s="15">
        <v>0</v>
      </c>
      <c r="I76" s="15">
        <v>0</v>
      </c>
      <c r="J76" s="15">
        <v>3677.44</v>
      </c>
      <c r="K76" s="15">
        <v>0</v>
      </c>
      <c r="L76" s="15">
        <v>0</v>
      </c>
      <c r="M76" s="15">
        <v>0</v>
      </c>
      <c r="N76" s="15">
        <v>0</v>
      </c>
      <c r="O76" s="15">
        <v>5188</v>
      </c>
      <c r="P76" s="15">
        <v>0</v>
      </c>
      <c r="Q76" s="15">
        <v>0</v>
      </c>
      <c r="R76" t="s">
        <v>536</v>
      </c>
      <c r="S76">
        <v>20</v>
      </c>
      <c r="T76" t="s">
        <v>838</v>
      </c>
    </row>
    <row r="77" spans="1:20" x14ac:dyDescent="0.3">
      <c r="A77" t="s">
        <v>839</v>
      </c>
      <c r="B77">
        <v>240</v>
      </c>
      <c r="C77" t="s">
        <v>240</v>
      </c>
      <c r="D77" s="15" t="s">
        <v>241</v>
      </c>
      <c r="E77" s="15" t="s">
        <v>840</v>
      </c>
      <c r="F77" s="148" t="s">
        <v>13</v>
      </c>
      <c r="G77" s="15">
        <v>1723.443</v>
      </c>
      <c r="H77" s="15">
        <v>0</v>
      </c>
      <c r="I77" s="15">
        <v>0</v>
      </c>
      <c r="J77" s="15">
        <v>0</v>
      </c>
      <c r="K77" s="15">
        <v>0</v>
      </c>
      <c r="L77" s="15">
        <v>0</v>
      </c>
      <c r="M77" s="15">
        <v>0</v>
      </c>
      <c r="N77" s="15">
        <v>0</v>
      </c>
      <c r="O77" s="15">
        <v>118020</v>
      </c>
      <c r="P77" s="15">
        <v>0</v>
      </c>
      <c r="Q77" s="15">
        <v>0</v>
      </c>
      <c r="R77" t="s">
        <v>536</v>
      </c>
      <c r="S77">
        <v>12</v>
      </c>
      <c r="T77" t="s">
        <v>241</v>
      </c>
    </row>
    <row r="78" spans="1:20" x14ac:dyDescent="0.3">
      <c r="A78" t="s">
        <v>841</v>
      </c>
      <c r="B78">
        <v>240</v>
      </c>
      <c r="C78" t="s">
        <v>240</v>
      </c>
      <c r="D78" s="15" t="s">
        <v>243</v>
      </c>
      <c r="E78" s="15" t="s">
        <v>842</v>
      </c>
      <c r="F78" s="15" t="s">
        <v>13</v>
      </c>
      <c r="G78" s="15">
        <v>3685.6409999999996</v>
      </c>
      <c r="H78" s="15">
        <v>0</v>
      </c>
      <c r="I78" s="15">
        <v>0</v>
      </c>
      <c r="J78" s="15">
        <v>916.60199999999998</v>
      </c>
      <c r="K78" s="15">
        <v>0</v>
      </c>
      <c r="L78" s="15">
        <v>0</v>
      </c>
      <c r="M78" s="15">
        <v>0</v>
      </c>
      <c r="N78" s="15">
        <v>0</v>
      </c>
      <c r="O78" s="15">
        <v>253605</v>
      </c>
      <c r="P78" s="15">
        <v>0</v>
      </c>
      <c r="Q78" s="15">
        <v>0</v>
      </c>
      <c r="R78" t="s">
        <v>536</v>
      </c>
      <c r="S78">
        <v>24</v>
      </c>
      <c r="T78" t="s">
        <v>243</v>
      </c>
    </row>
    <row r="79" spans="1:20" x14ac:dyDescent="0.3">
      <c r="A79" t="s">
        <v>843</v>
      </c>
      <c r="B79">
        <v>240</v>
      </c>
      <c r="C79" t="s">
        <v>240</v>
      </c>
      <c r="D79" s="15" t="s">
        <v>244</v>
      </c>
      <c r="E79" s="15" t="s">
        <v>844</v>
      </c>
      <c r="F79" s="15" t="s">
        <v>13</v>
      </c>
      <c r="G79" s="15">
        <v>2232.15</v>
      </c>
      <c r="H79" s="15">
        <v>0</v>
      </c>
      <c r="I79" s="15">
        <v>0</v>
      </c>
      <c r="J79" s="15">
        <v>0</v>
      </c>
      <c r="K79" s="15">
        <v>0</v>
      </c>
      <c r="L79" s="15">
        <v>0</v>
      </c>
      <c r="M79" s="15">
        <v>0</v>
      </c>
      <c r="N79" s="15">
        <v>0</v>
      </c>
      <c r="O79" s="15">
        <v>144913</v>
      </c>
      <c r="P79" s="15">
        <v>0</v>
      </c>
      <c r="Q79" s="15">
        <v>0</v>
      </c>
      <c r="R79" t="s">
        <v>536</v>
      </c>
      <c r="S79">
        <v>12</v>
      </c>
      <c r="T79" t="s">
        <v>244</v>
      </c>
    </row>
    <row r="80" spans="1:20" x14ac:dyDescent="0.3">
      <c r="A80" t="s">
        <v>845</v>
      </c>
      <c r="B80">
        <v>240</v>
      </c>
      <c r="C80" t="s">
        <v>240</v>
      </c>
      <c r="D80" s="15" t="s">
        <v>242</v>
      </c>
      <c r="E80" s="15" t="s">
        <v>591</v>
      </c>
      <c r="F80" s="15" t="s">
        <v>13</v>
      </c>
      <c r="G80" s="15">
        <v>0</v>
      </c>
      <c r="H80" s="15">
        <v>0</v>
      </c>
      <c r="I80" s="15">
        <v>0</v>
      </c>
      <c r="J80" s="15">
        <v>884.06799999999998</v>
      </c>
      <c r="K80" s="15">
        <v>0</v>
      </c>
      <c r="L80" s="15">
        <v>0</v>
      </c>
      <c r="M80" s="15">
        <v>0</v>
      </c>
      <c r="N80" s="15">
        <v>0</v>
      </c>
      <c r="O80" s="15">
        <v>0</v>
      </c>
      <c r="P80" s="15">
        <v>0</v>
      </c>
      <c r="Q80" s="15">
        <v>0</v>
      </c>
      <c r="R80" t="s">
        <v>536</v>
      </c>
      <c r="S80">
        <v>12</v>
      </c>
      <c r="T80" t="s">
        <v>592</v>
      </c>
    </row>
    <row r="81" spans="1:20" x14ac:dyDescent="0.3">
      <c r="A81" t="s">
        <v>1407</v>
      </c>
      <c r="B81">
        <v>240</v>
      </c>
      <c r="C81" t="s">
        <v>240</v>
      </c>
      <c r="D81" t="s">
        <v>400</v>
      </c>
      <c r="E81" t="s">
        <v>591</v>
      </c>
      <c r="F81" t="s">
        <v>13</v>
      </c>
      <c r="G81" s="15">
        <v>0</v>
      </c>
      <c r="H81" s="15">
        <v>0</v>
      </c>
      <c r="I81" s="15">
        <v>0</v>
      </c>
      <c r="J81" s="15">
        <v>0</v>
      </c>
      <c r="K81" s="15">
        <v>0</v>
      </c>
      <c r="L81" s="15">
        <v>0</v>
      </c>
      <c r="M81" s="15">
        <v>0</v>
      </c>
      <c r="N81" s="15">
        <v>0</v>
      </c>
      <c r="O81" s="15">
        <v>0</v>
      </c>
      <c r="P81" s="15">
        <v>0</v>
      </c>
      <c r="Q81" s="15">
        <v>0</v>
      </c>
      <c r="R81">
        <v>0</v>
      </c>
      <c r="S81">
        <v>0</v>
      </c>
      <c r="T81" t="s">
        <v>592</v>
      </c>
    </row>
    <row r="82" spans="1:20" x14ac:dyDescent="0.3">
      <c r="A82" t="s">
        <v>1408</v>
      </c>
      <c r="B82">
        <v>240</v>
      </c>
      <c r="C82" t="s">
        <v>240</v>
      </c>
      <c r="D82" s="15" t="s">
        <v>1842</v>
      </c>
      <c r="E82" s="15" t="s">
        <v>591</v>
      </c>
      <c r="F82" s="15" t="s">
        <v>13</v>
      </c>
      <c r="G82" s="15">
        <v>0</v>
      </c>
      <c r="H82" s="15">
        <v>0</v>
      </c>
      <c r="I82" s="15">
        <v>0</v>
      </c>
      <c r="J82" s="15">
        <v>0</v>
      </c>
      <c r="K82" s="15">
        <v>0</v>
      </c>
      <c r="L82" s="15">
        <v>0</v>
      </c>
      <c r="M82" s="15">
        <v>0</v>
      </c>
      <c r="N82" s="15">
        <v>0</v>
      </c>
      <c r="O82" s="15">
        <v>0</v>
      </c>
      <c r="P82" s="15">
        <v>0</v>
      </c>
      <c r="Q82" s="15">
        <v>0</v>
      </c>
      <c r="R82">
        <v>0</v>
      </c>
      <c r="S82">
        <v>0</v>
      </c>
      <c r="T82" t="s">
        <v>592</v>
      </c>
    </row>
    <row r="83" spans="1:20" x14ac:dyDescent="0.3">
      <c r="A83" t="s">
        <v>846</v>
      </c>
      <c r="B83">
        <v>369</v>
      </c>
      <c r="C83" t="s">
        <v>245</v>
      </c>
      <c r="D83" t="s">
        <v>246</v>
      </c>
      <c r="E83" t="s">
        <v>847</v>
      </c>
      <c r="F83" t="s">
        <v>11</v>
      </c>
      <c r="G83" s="15">
        <v>362.517</v>
      </c>
      <c r="H83" s="15">
        <v>0</v>
      </c>
      <c r="I83" s="15">
        <v>0</v>
      </c>
      <c r="J83" s="15">
        <v>0</v>
      </c>
      <c r="K83" s="15">
        <v>52.838999999999999</v>
      </c>
      <c r="L83" s="15">
        <v>0</v>
      </c>
      <c r="M83" s="15">
        <v>0</v>
      </c>
      <c r="N83" s="15">
        <v>0</v>
      </c>
      <c r="O83" s="15">
        <v>27741</v>
      </c>
      <c r="P83" s="15">
        <v>0</v>
      </c>
      <c r="Q83" s="15">
        <v>0</v>
      </c>
      <c r="R83" t="s">
        <v>536</v>
      </c>
      <c r="S83">
        <v>14</v>
      </c>
      <c r="T83" t="s">
        <v>246</v>
      </c>
    </row>
    <row r="84" spans="1:20" x14ac:dyDescent="0.3">
      <c r="A84" t="s">
        <v>593</v>
      </c>
      <c r="B84">
        <v>2</v>
      </c>
      <c r="C84" t="s">
        <v>1404</v>
      </c>
      <c r="D84" s="15" t="s">
        <v>594</v>
      </c>
      <c r="E84" s="15" t="s">
        <v>591</v>
      </c>
      <c r="F84" s="15" t="s">
        <v>13</v>
      </c>
      <c r="G84" s="15">
        <v>0</v>
      </c>
      <c r="H84" s="15">
        <v>0</v>
      </c>
      <c r="I84" s="15">
        <v>0</v>
      </c>
      <c r="J84" s="15">
        <v>10741</v>
      </c>
      <c r="K84" s="15">
        <v>0</v>
      </c>
      <c r="L84" s="15">
        <v>0</v>
      </c>
      <c r="M84" s="15">
        <v>0</v>
      </c>
      <c r="N84" s="15">
        <v>0</v>
      </c>
      <c r="O84" s="15">
        <v>0</v>
      </c>
      <c r="P84" s="15">
        <v>0</v>
      </c>
      <c r="Q84" s="15">
        <v>0</v>
      </c>
      <c r="R84" t="s">
        <v>573</v>
      </c>
      <c r="S84">
        <v>12</v>
      </c>
      <c r="T84" t="s">
        <v>592</v>
      </c>
    </row>
    <row r="85" spans="1:20" x14ac:dyDescent="0.3">
      <c r="A85" t="s">
        <v>1409</v>
      </c>
      <c r="B85">
        <v>0</v>
      </c>
      <c r="C85" t="s">
        <v>1845</v>
      </c>
      <c r="D85" s="15" t="s">
        <v>1843</v>
      </c>
      <c r="E85" s="15" t="s">
        <v>849</v>
      </c>
      <c r="F85" s="15" t="s">
        <v>13</v>
      </c>
      <c r="G85" s="15">
        <v>0</v>
      </c>
      <c r="H85" s="15">
        <v>0</v>
      </c>
      <c r="I85" s="15">
        <v>0</v>
      </c>
      <c r="J85" s="15">
        <v>0</v>
      </c>
      <c r="K85" s="15">
        <v>0</v>
      </c>
      <c r="L85" s="15">
        <v>0</v>
      </c>
      <c r="M85" s="15">
        <v>0</v>
      </c>
      <c r="N85" s="15">
        <v>0</v>
      </c>
      <c r="O85" s="15">
        <v>0</v>
      </c>
      <c r="P85" s="15">
        <v>0</v>
      </c>
      <c r="Q85" s="15">
        <v>0</v>
      </c>
      <c r="R85">
        <v>0</v>
      </c>
      <c r="S85">
        <v>0</v>
      </c>
      <c r="T85" t="s">
        <v>954</v>
      </c>
    </row>
    <row r="86" spans="1:20" x14ac:dyDescent="0.3">
      <c r="A86" t="s">
        <v>848</v>
      </c>
      <c r="B86">
        <v>103</v>
      </c>
      <c r="C86" t="s">
        <v>247</v>
      </c>
      <c r="D86" t="s">
        <v>248</v>
      </c>
      <c r="E86" t="s">
        <v>849</v>
      </c>
      <c r="F86" t="s">
        <v>13</v>
      </c>
      <c r="G86" s="15">
        <v>0</v>
      </c>
      <c r="H86" s="15">
        <v>0</v>
      </c>
      <c r="I86" s="15">
        <v>0</v>
      </c>
      <c r="J86" s="15">
        <v>35139</v>
      </c>
      <c r="K86" s="15">
        <v>0</v>
      </c>
      <c r="L86" s="15">
        <v>0</v>
      </c>
      <c r="M86" s="15">
        <v>0</v>
      </c>
      <c r="N86" s="15">
        <v>0</v>
      </c>
      <c r="O86" s="15">
        <v>0</v>
      </c>
      <c r="P86" s="15">
        <v>0</v>
      </c>
      <c r="Q86" s="15">
        <v>0</v>
      </c>
      <c r="R86" t="s">
        <v>573</v>
      </c>
      <c r="S86">
        <v>12</v>
      </c>
      <c r="T86" t="s">
        <v>954</v>
      </c>
    </row>
    <row r="87" spans="1:20" x14ac:dyDescent="0.3">
      <c r="A87" t="s">
        <v>850</v>
      </c>
      <c r="B87">
        <v>103</v>
      </c>
      <c r="C87" t="s">
        <v>247</v>
      </c>
      <c r="D87" t="s">
        <v>249</v>
      </c>
      <c r="E87" t="s">
        <v>849</v>
      </c>
      <c r="F87" t="s">
        <v>13</v>
      </c>
      <c r="G87" s="15">
        <v>0</v>
      </c>
      <c r="H87" s="15">
        <v>0</v>
      </c>
      <c r="I87" s="15">
        <v>0</v>
      </c>
      <c r="J87" s="15">
        <v>19815</v>
      </c>
      <c r="K87" s="15">
        <v>0</v>
      </c>
      <c r="L87" s="15">
        <v>0</v>
      </c>
      <c r="M87" s="15">
        <v>0</v>
      </c>
      <c r="N87" s="15">
        <v>0</v>
      </c>
      <c r="O87" s="15">
        <v>0</v>
      </c>
      <c r="P87" s="15">
        <v>0</v>
      </c>
      <c r="Q87" s="15">
        <v>0</v>
      </c>
      <c r="R87" t="s">
        <v>573</v>
      </c>
      <c r="S87">
        <v>12</v>
      </c>
      <c r="T87" t="s">
        <v>954</v>
      </c>
    </row>
    <row r="88" spans="1:20" x14ac:dyDescent="0.3">
      <c r="A88" t="s">
        <v>851</v>
      </c>
      <c r="B88">
        <v>103</v>
      </c>
      <c r="C88" t="s">
        <v>247</v>
      </c>
      <c r="D88" t="s">
        <v>252</v>
      </c>
      <c r="E88" t="s">
        <v>849</v>
      </c>
      <c r="F88" t="s">
        <v>13</v>
      </c>
      <c r="G88" s="15">
        <v>26855.000000000004</v>
      </c>
      <c r="H88" s="15">
        <v>0</v>
      </c>
      <c r="I88" s="15">
        <v>0</v>
      </c>
      <c r="J88" s="15">
        <v>0</v>
      </c>
      <c r="K88" s="15">
        <v>0</v>
      </c>
      <c r="L88" s="15">
        <v>0</v>
      </c>
      <c r="M88" s="15">
        <v>0</v>
      </c>
      <c r="N88" s="15">
        <v>0</v>
      </c>
      <c r="O88" s="15">
        <v>1883658</v>
      </c>
      <c r="P88" s="15">
        <v>0</v>
      </c>
      <c r="Q88" s="15">
        <v>0</v>
      </c>
      <c r="R88" t="s">
        <v>573</v>
      </c>
      <c r="S88">
        <v>12</v>
      </c>
      <c r="T88" t="s">
        <v>954</v>
      </c>
    </row>
    <row r="89" spans="1:20" x14ac:dyDescent="0.3">
      <c r="A89" t="s">
        <v>852</v>
      </c>
      <c r="B89">
        <v>103</v>
      </c>
      <c r="C89" t="s">
        <v>247</v>
      </c>
      <c r="D89" t="s">
        <v>250</v>
      </c>
      <c r="E89" t="s">
        <v>849</v>
      </c>
      <c r="F89" t="s">
        <v>13</v>
      </c>
      <c r="G89" s="15">
        <v>0</v>
      </c>
      <c r="H89" s="15">
        <v>0</v>
      </c>
      <c r="I89" s="15">
        <v>0</v>
      </c>
      <c r="J89" s="15">
        <v>8560</v>
      </c>
      <c r="K89" s="15">
        <v>0</v>
      </c>
      <c r="L89" s="15">
        <v>0</v>
      </c>
      <c r="M89" s="15">
        <v>0</v>
      </c>
      <c r="N89" s="15">
        <v>0</v>
      </c>
      <c r="O89" s="15">
        <v>0</v>
      </c>
      <c r="P89" s="15">
        <v>0</v>
      </c>
      <c r="Q89" s="15">
        <v>0</v>
      </c>
      <c r="R89" t="s">
        <v>573</v>
      </c>
      <c r="S89">
        <v>12</v>
      </c>
      <c r="T89" t="s">
        <v>954</v>
      </c>
    </row>
    <row r="90" spans="1:20" x14ac:dyDescent="0.3">
      <c r="A90" t="s">
        <v>974</v>
      </c>
      <c r="B90">
        <v>103</v>
      </c>
      <c r="C90" t="s">
        <v>346</v>
      </c>
      <c r="D90" t="s">
        <v>251</v>
      </c>
      <c r="E90" t="s">
        <v>849</v>
      </c>
      <c r="F90" t="s">
        <v>13</v>
      </c>
      <c r="G90" s="15">
        <v>0</v>
      </c>
      <c r="H90" s="15">
        <v>0</v>
      </c>
      <c r="I90" s="15">
        <v>0</v>
      </c>
      <c r="J90" s="15">
        <v>54364.999999999993</v>
      </c>
      <c r="K90" s="15">
        <v>0</v>
      </c>
      <c r="L90" s="15">
        <v>0</v>
      </c>
      <c r="M90" s="15">
        <v>0</v>
      </c>
      <c r="N90" s="15">
        <v>0</v>
      </c>
      <c r="O90" s="15">
        <v>0</v>
      </c>
      <c r="P90" s="15">
        <v>0</v>
      </c>
      <c r="Q90" s="15">
        <v>0</v>
      </c>
      <c r="R90" t="s">
        <v>573</v>
      </c>
      <c r="S90">
        <v>12</v>
      </c>
      <c r="T90" t="s">
        <v>954</v>
      </c>
    </row>
    <row r="91" spans="1:20" x14ac:dyDescent="0.3">
      <c r="A91" t="s">
        <v>853</v>
      </c>
      <c r="B91">
        <v>103</v>
      </c>
      <c r="C91" t="s">
        <v>247</v>
      </c>
      <c r="D91" t="s">
        <v>854</v>
      </c>
      <c r="E91" t="s">
        <v>849</v>
      </c>
      <c r="F91" t="s">
        <v>13</v>
      </c>
      <c r="G91" s="15">
        <v>0</v>
      </c>
      <c r="H91" s="15">
        <v>0</v>
      </c>
      <c r="I91" s="15">
        <v>0</v>
      </c>
      <c r="J91" s="15">
        <v>9908</v>
      </c>
      <c r="K91" s="15">
        <v>0</v>
      </c>
      <c r="L91" s="15">
        <v>0</v>
      </c>
      <c r="M91" s="15">
        <v>0</v>
      </c>
      <c r="N91" s="15">
        <v>0</v>
      </c>
      <c r="O91" s="15">
        <v>0</v>
      </c>
      <c r="P91" s="15">
        <v>0</v>
      </c>
      <c r="Q91" s="15">
        <v>0</v>
      </c>
      <c r="R91" t="s">
        <v>573</v>
      </c>
      <c r="S91">
        <v>12</v>
      </c>
      <c r="T91" t="s">
        <v>954</v>
      </c>
    </row>
    <row r="92" spans="1:20" x14ac:dyDescent="0.3">
      <c r="A92" t="s">
        <v>855</v>
      </c>
      <c r="B92">
        <v>289</v>
      </c>
      <c r="C92" t="s">
        <v>1410</v>
      </c>
      <c r="D92" t="s">
        <v>254</v>
      </c>
      <c r="E92" t="s">
        <v>856</v>
      </c>
      <c r="F92" t="s">
        <v>4</v>
      </c>
      <c r="G92" s="15">
        <v>591</v>
      </c>
      <c r="H92" s="15">
        <v>0</v>
      </c>
      <c r="I92" s="15">
        <v>0</v>
      </c>
      <c r="J92" s="15">
        <v>3496.9999999999995</v>
      </c>
      <c r="K92" s="15">
        <v>0</v>
      </c>
      <c r="L92" s="15">
        <v>0</v>
      </c>
      <c r="M92" s="15">
        <v>0</v>
      </c>
      <c r="N92" s="15">
        <v>0</v>
      </c>
      <c r="O92" s="15">
        <v>41916</v>
      </c>
      <c r="P92" s="15">
        <v>0</v>
      </c>
      <c r="Q92" s="15">
        <v>0</v>
      </c>
      <c r="R92" t="s">
        <v>573</v>
      </c>
      <c r="S92">
        <v>24</v>
      </c>
      <c r="T92" t="s">
        <v>254</v>
      </c>
    </row>
    <row r="93" spans="1:20" x14ac:dyDescent="0.3">
      <c r="A93" t="s">
        <v>857</v>
      </c>
      <c r="B93">
        <v>446</v>
      </c>
      <c r="C93" t="s">
        <v>401</v>
      </c>
      <c r="D93" s="15" t="s">
        <v>402</v>
      </c>
      <c r="E93" s="15" t="s">
        <v>858</v>
      </c>
      <c r="F93" s="15" t="s">
        <v>9</v>
      </c>
      <c r="G93" s="15">
        <v>1600.8040000000003</v>
      </c>
      <c r="H93" s="15">
        <v>0</v>
      </c>
      <c r="I93" s="15">
        <v>0</v>
      </c>
      <c r="J93" s="15">
        <v>0</v>
      </c>
      <c r="K93" s="15">
        <v>138.571</v>
      </c>
      <c r="L93" s="15">
        <v>0</v>
      </c>
      <c r="M93" s="15">
        <v>0</v>
      </c>
      <c r="N93" s="15">
        <v>0</v>
      </c>
      <c r="O93" s="15">
        <v>122313</v>
      </c>
      <c r="P93" s="15">
        <v>0</v>
      </c>
      <c r="Q93" s="15">
        <v>0</v>
      </c>
      <c r="R93" t="s">
        <v>536</v>
      </c>
      <c r="S93">
        <v>15</v>
      </c>
      <c r="T93" t="s">
        <v>402</v>
      </c>
    </row>
    <row r="94" spans="1:20" x14ac:dyDescent="0.3">
      <c r="A94" t="s">
        <v>1294</v>
      </c>
      <c r="B94">
        <v>407</v>
      </c>
      <c r="C94" t="s">
        <v>255</v>
      </c>
      <c r="D94" t="s">
        <v>256</v>
      </c>
      <c r="E94" t="s">
        <v>680</v>
      </c>
      <c r="F94" t="s">
        <v>11</v>
      </c>
      <c r="G94" s="15">
        <v>0</v>
      </c>
      <c r="H94" s="15">
        <v>0</v>
      </c>
      <c r="I94" s="15">
        <v>0</v>
      </c>
      <c r="J94" s="15">
        <v>0</v>
      </c>
      <c r="K94" s="15">
        <v>0</v>
      </c>
      <c r="L94" s="15">
        <v>0</v>
      </c>
      <c r="M94" s="15">
        <v>0</v>
      </c>
      <c r="N94" s="15">
        <v>0</v>
      </c>
      <c r="O94" s="15">
        <v>0</v>
      </c>
      <c r="P94" s="15">
        <v>0</v>
      </c>
      <c r="Q94" s="15">
        <v>0</v>
      </c>
      <c r="R94">
        <v>0</v>
      </c>
      <c r="S94">
        <v>0</v>
      </c>
      <c r="T94" t="s">
        <v>681</v>
      </c>
    </row>
    <row r="95" spans="1:20" x14ac:dyDescent="0.3">
      <c r="A95" t="s">
        <v>595</v>
      </c>
      <c r="B95">
        <v>2</v>
      </c>
      <c r="C95" t="s">
        <v>1404</v>
      </c>
      <c r="D95" s="15" t="s">
        <v>97</v>
      </c>
      <c r="E95" s="15" t="s">
        <v>587</v>
      </c>
      <c r="F95" s="15" t="s">
        <v>13</v>
      </c>
      <c r="G95" s="15">
        <v>0</v>
      </c>
      <c r="H95" s="15">
        <v>0</v>
      </c>
      <c r="I95" s="15">
        <v>0</v>
      </c>
      <c r="J95" s="15">
        <v>4473</v>
      </c>
      <c r="K95" s="15">
        <v>0</v>
      </c>
      <c r="L95" s="15">
        <v>0</v>
      </c>
      <c r="M95" s="15">
        <v>0</v>
      </c>
      <c r="N95" s="15">
        <v>0</v>
      </c>
      <c r="O95" s="15">
        <v>0</v>
      </c>
      <c r="P95" s="15">
        <v>0</v>
      </c>
      <c r="Q95" s="15">
        <v>0</v>
      </c>
      <c r="R95" t="s">
        <v>573</v>
      </c>
      <c r="S95">
        <v>12</v>
      </c>
      <c r="T95" t="s">
        <v>588</v>
      </c>
    </row>
    <row r="96" spans="1:20" x14ac:dyDescent="0.3">
      <c r="A96" t="s">
        <v>859</v>
      </c>
      <c r="B96">
        <v>16</v>
      </c>
      <c r="C96" t="s">
        <v>257</v>
      </c>
      <c r="D96" s="15" t="s">
        <v>860</v>
      </c>
      <c r="E96" s="15" t="s">
        <v>861</v>
      </c>
      <c r="F96" s="15" t="s">
        <v>8</v>
      </c>
      <c r="G96" s="15">
        <v>0</v>
      </c>
      <c r="H96" s="15">
        <v>0</v>
      </c>
      <c r="I96" s="15">
        <v>0</v>
      </c>
      <c r="J96" s="15">
        <v>0</v>
      </c>
      <c r="K96" s="15">
        <v>0</v>
      </c>
      <c r="L96" s="15">
        <v>0</v>
      </c>
      <c r="M96" s="15">
        <v>-240</v>
      </c>
      <c r="N96" s="15">
        <v>0</v>
      </c>
      <c r="O96" s="15">
        <v>0</v>
      </c>
      <c r="P96" s="15">
        <v>0</v>
      </c>
      <c r="Q96" s="15">
        <v>0</v>
      </c>
      <c r="R96" t="s">
        <v>573</v>
      </c>
      <c r="S96">
        <v>12</v>
      </c>
      <c r="T96" t="s">
        <v>862</v>
      </c>
    </row>
    <row r="97" spans="1:20" x14ac:dyDescent="0.3">
      <c r="A97" t="s">
        <v>863</v>
      </c>
      <c r="B97">
        <v>16</v>
      </c>
      <c r="C97" t="s">
        <v>257</v>
      </c>
      <c r="D97" s="15" t="s">
        <v>864</v>
      </c>
      <c r="E97" s="15" t="s">
        <v>861</v>
      </c>
      <c r="F97" s="15" t="s">
        <v>8</v>
      </c>
      <c r="G97" s="15">
        <v>0</v>
      </c>
      <c r="H97" s="15">
        <v>0</v>
      </c>
      <c r="I97" s="15">
        <v>0</v>
      </c>
      <c r="J97" s="15">
        <v>0</v>
      </c>
      <c r="K97" s="15">
        <v>0</v>
      </c>
      <c r="L97" s="15">
        <v>0</v>
      </c>
      <c r="M97" s="15">
        <v>-375</v>
      </c>
      <c r="N97" s="15">
        <v>0</v>
      </c>
      <c r="O97" s="15">
        <v>0</v>
      </c>
      <c r="P97" s="15">
        <v>0</v>
      </c>
      <c r="Q97" s="15">
        <v>0</v>
      </c>
      <c r="R97" t="s">
        <v>573</v>
      </c>
      <c r="S97">
        <v>12</v>
      </c>
      <c r="T97" t="s">
        <v>862</v>
      </c>
    </row>
    <row r="98" spans="1:20" x14ac:dyDescent="0.3">
      <c r="A98" t="s">
        <v>865</v>
      </c>
      <c r="B98">
        <v>16</v>
      </c>
      <c r="C98" t="s">
        <v>257</v>
      </c>
      <c r="D98" s="15" t="s">
        <v>866</v>
      </c>
      <c r="E98" s="15" t="s">
        <v>861</v>
      </c>
      <c r="F98" s="15" t="s">
        <v>8</v>
      </c>
      <c r="G98" s="15">
        <v>0</v>
      </c>
      <c r="H98" s="15">
        <v>0</v>
      </c>
      <c r="I98" s="15">
        <v>0</v>
      </c>
      <c r="J98" s="15">
        <v>0</v>
      </c>
      <c r="K98" s="15">
        <v>0</v>
      </c>
      <c r="L98" s="15">
        <v>0</v>
      </c>
      <c r="M98" s="15">
        <v>0</v>
      </c>
      <c r="N98" s="15">
        <v>0</v>
      </c>
      <c r="O98" s="15">
        <v>20076</v>
      </c>
      <c r="P98" s="15">
        <v>0</v>
      </c>
      <c r="Q98" s="15">
        <v>0</v>
      </c>
      <c r="R98" t="s">
        <v>573</v>
      </c>
      <c r="S98">
        <v>12</v>
      </c>
      <c r="T98" t="s">
        <v>862</v>
      </c>
    </row>
    <row r="99" spans="1:20" x14ac:dyDescent="0.3">
      <c r="A99" t="s">
        <v>867</v>
      </c>
      <c r="B99">
        <v>16</v>
      </c>
      <c r="C99" t="s">
        <v>257</v>
      </c>
      <c r="D99" s="15" t="s">
        <v>868</v>
      </c>
      <c r="E99" s="15" t="s">
        <v>861</v>
      </c>
      <c r="F99" s="15" t="s">
        <v>8</v>
      </c>
      <c r="G99" s="15">
        <v>0</v>
      </c>
      <c r="H99" s="15">
        <v>0</v>
      </c>
      <c r="I99" s="15">
        <v>0</v>
      </c>
      <c r="J99" s="15">
        <v>0</v>
      </c>
      <c r="K99" s="15">
        <v>0</v>
      </c>
      <c r="L99" s="15">
        <v>0</v>
      </c>
      <c r="M99" s="15">
        <v>0</v>
      </c>
      <c r="N99" s="15">
        <v>0</v>
      </c>
      <c r="O99" s="15">
        <v>8484</v>
      </c>
      <c r="P99" s="15">
        <v>0</v>
      </c>
      <c r="Q99" s="15">
        <v>0</v>
      </c>
      <c r="R99" t="s">
        <v>573</v>
      </c>
      <c r="S99">
        <v>12</v>
      </c>
      <c r="T99" t="s">
        <v>862</v>
      </c>
    </row>
    <row r="100" spans="1:20" x14ac:dyDescent="0.3">
      <c r="A100" t="s">
        <v>869</v>
      </c>
      <c r="B100">
        <v>16</v>
      </c>
      <c r="C100" t="s">
        <v>257</v>
      </c>
      <c r="D100" s="15" t="s">
        <v>870</v>
      </c>
      <c r="E100" s="15" t="s">
        <v>861</v>
      </c>
      <c r="F100" s="15" t="s">
        <v>8</v>
      </c>
      <c r="G100" s="15">
        <v>0</v>
      </c>
      <c r="H100" s="15">
        <v>0</v>
      </c>
      <c r="I100" s="15">
        <v>0</v>
      </c>
      <c r="J100" s="15">
        <v>0</v>
      </c>
      <c r="K100" s="15">
        <v>25014.999999999996</v>
      </c>
      <c r="L100" s="15">
        <v>0</v>
      </c>
      <c r="M100" s="15">
        <v>0</v>
      </c>
      <c r="N100" s="15">
        <v>0</v>
      </c>
      <c r="O100" s="15">
        <v>0</v>
      </c>
      <c r="P100" s="15">
        <v>0</v>
      </c>
      <c r="Q100" s="15">
        <v>0</v>
      </c>
      <c r="R100" t="s">
        <v>573</v>
      </c>
      <c r="S100">
        <v>12</v>
      </c>
      <c r="T100" t="s">
        <v>862</v>
      </c>
    </row>
    <row r="101" spans="1:20" x14ac:dyDescent="0.3">
      <c r="A101" t="s">
        <v>1295</v>
      </c>
      <c r="B101">
        <v>16</v>
      </c>
      <c r="C101" t="s">
        <v>257</v>
      </c>
      <c r="D101" s="15" t="s">
        <v>1333</v>
      </c>
      <c r="E101" s="15" t="s">
        <v>861</v>
      </c>
      <c r="F101" s="15" t="s">
        <v>8</v>
      </c>
      <c r="G101" s="15">
        <v>0</v>
      </c>
      <c r="H101" s="15">
        <v>0</v>
      </c>
      <c r="I101" s="15">
        <v>0</v>
      </c>
      <c r="J101" s="15">
        <v>0</v>
      </c>
      <c r="K101" s="15">
        <v>0</v>
      </c>
      <c r="L101" s="15">
        <v>0</v>
      </c>
      <c r="M101" s="15">
        <v>0</v>
      </c>
      <c r="N101" s="15">
        <v>0</v>
      </c>
      <c r="O101" s="15">
        <v>0</v>
      </c>
      <c r="P101" s="15">
        <v>0</v>
      </c>
      <c r="Q101" s="15">
        <v>0</v>
      </c>
      <c r="R101">
        <v>0</v>
      </c>
      <c r="S101">
        <v>0</v>
      </c>
      <c r="T101" t="s">
        <v>862</v>
      </c>
    </row>
    <row r="102" spans="1:20" x14ac:dyDescent="0.3">
      <c r="A102" t="s">
        <v>871</v>
      </c>
      <c r="B102">
        <v>16</v>
      </c>
      <c r="C102" t="s">
        <v>257</v>
      </c>
      <c r="D102" s="15" t="s">
        <v>872</v>
      </c>
      <c r="E102" s="15" t="s">
        <v>861</v>
      </c>
      <c r="F102" s="148" t="s">
        <v>8</v>
      </c>
      <c r="G102" s="15">
        <v>0</v>
      </c>
      <c r="H102" s="15">
        <v>0</v>
      </c>
      <c r="I102" s="15">
        <v>0</v>
      </c>
      <c r="J102" s="15">
        <v>0</v>
      </c>
      <c r="K102" s="15">
        <v>0</v>
      </c>
      <c r="L102" s="15">
        <v>0</v>
      </c>
      <c r="M102" s="15">
        <v>0</v>
      </c>
      <c r="N102" s="15">
        <v>0</v>
      </c>
      <c r="O102" s="15">
        <v>8988</v>
      </c>
      <c r="P102" s="15">
        <v>0</v>
      </c>
      <c r="Q102" s="15">
        <v>0</v>
      </c>
      <c r="R102" t="s">
        <v>573</v>
      </c>
      <c r="S102">
        <v>12</v>
      </c>
      <c r="T102" t="s">
        <v>862</v>
      </c>
    </row>
    <row r="103" spans="1:20" x14ac:dyDescent="0.3">
      <c r="A103" t="s">
        <v>873</v>
      </c>
      <c r="B103">
        <v>16</v>
      </c>
      <c r="C103" t="s">
        <v>257</v>
      </c>
      <c r="D103" s="15" t="s">
        <v>874</v>
      </c>
      <c r="E103" s="15" t="s">
        <v>861</v>
      </c>
      <c r="F103" s="148" t="s">
        <v>8</v>
      </c>
      <c r="G103" s="15">
        <v>0</v>
      </c>
      <c r="H103" s="15">
        <v>0</v>
      </c>
      <c r="I103" s="15">
        <v>0</v>
      </c>
      <c r="J103" s="15">
        <v>124762.00000000001</v>
      </c>
      <c r="K103" s="15">
        <v>0</v>
      </c>
      <c r="L103" s="15">
        <v>0</v>
      </c>
      <c r="M103" s="15">
        <v>0</v>
      </c>
      <c r="N103" s="15">
        <v>0</v>
      </c>
      <c r="O103" s="15">
        <v>0</v>
      </c>
      <c r="P103" s="15">
        <v>0</v>
      </c>
      <c r="Q103" s="15">
        <v>0</v>
      </c>
      <c r="R103" t="s">
        <v>573</v>
      </c>
      <c r="S103">
        <v>12</v>
      </c>
      <c r="T103" t="s">
        <v>862</v>
      </c>
    </row>
    <row r="104" spans="1:20" x14ac:dyDescent="0.3">
      <c r="A104" t="s">
        <v>875</v>
      </c>
      <c r="B104">
        <v>660</v>
      </c>
      <c r="C104" t="s">
        <v>258</v>
      </c>
      <c r="D104" s="15" t="s">
        <v>259</v>
      </c>
      <c r="E104" s="15" t="s">
        <v>876</v>
      </c>
      <c r="F104" s="15" t="s">
        <v>6</v>
      </c>
      <c r="G104" s="15">
        <v>494.90800000000007</v>
      </c>
      <c r="H104" s="15">
        <v>0</v>
      </c>
      <c r="I104" s="15">
        <v>0</v>
      </c>
      <c r="J104" s="15">
        <v>0</v>
      </c>
      <c r="K104" s="15">
        <v>0</v>
      </c>
      <c r="L104" s="15">
        <v>0</v>
      </c>
      <c r="M104" s="15">
        <v>0</v>
      </c>
      <c r="N104" s="15">
        <v>0</v>
      </c>
      <c r="O104" s="15">
        <v>41177</v>
      </c>
      <c r="P104" s="15">
        <v>0</v>
      </c>
      <c r="Q104" s="15">
        <v>0</v>
      </c>
      <c r="R104" t="s">
        <v>536</v>
      </c>
      <c r="S104">
        <v>12</v>
      </c>
      <c r="T104" t="s">
        <v>259</v>
      </c>
    </row>
    <row r="105" spans="1:20" x14ac:dyDescent="0.3">
      <c r="A105" t="s">
        <v>877</v>
      </c>
      <c r="B105">
        <v>17</v>
      </c>
      <c r="C105" t="s">
        <v>1450</v>
      </c>
      <c r="D105" s="15" t="s">
        <v>1451</v>
      </c>
      <c r="E105" s="15" t="s">
        <v>878</v>
      </c>
      <c r="F105" s="15" t="s">
        <v>11</v>
      </c>
      <c r="G105" s="15">
        <v>20368.000000000004</v>
      </c>
      <c r="H105" s="15">
        <v>0</v>
      </c>
      <c r="I105" s="15">
        <v>0</v>
      </c>
      <c r="J105" s="15">
        <v>0</v>
      </c>
      <c r="K105" s="15">
        <v>1788.93</v>
      </c>
      <c r="L105" s="15">
        <v>0</v>
      </c>
      <c r="M105" s="15">
        <v>-7</v>
      </c>
      <c r="N105" s="15">
        <v>0</v>
      </c>
      <c r="O105" s="15">
        <v>1317456</v>
      </c>
      <c r="P105" s="15">
        <v>0</v>
      </c>
      <c r="Q105" s="15">
        <v>0</v>
      </c>
      <c r="R105" t="s">
        <v>573</v>
      </c>
      <c r="S105">
        <v>36</v>
      </c>
      <c r="T105" t="s">
        <v>261</v>
      </c>
    </row>
    <row r="106" spans="1:20" x14ac:dyDescent="0.3">
      <c r="A106" t="s">
        <v>596</v>
      </c>
      <c r="B106">
        <v>2</v>
      </c>
      <c r="C106" t="s">
        <v>1404</v>
      </c>
      <c r="D106" s="15" t="s">
        <v>101</v>
      </c>
      <c r="E106" s="15" t="s">
        <v>587</v>
      </c>
      <c r="F106" s="15" t="s">
        <v>13</v>
      </c>
      <c r="G106" s="15">
        <v>0</v>
      </c>
      <c r="H106" s="15">
        <v>0</v>
      </c>
      <c r="I106" s="15">
        <v>0</v>
      </c>
      <c r="J106" s="15">
        <v>0</v>
      </c>
      <c r="K106" s="15">
        <v>0</v>
      </c>
      <c r="L106" s="15">
        <v>0</v>
      </c>
      <c r="M106" s="15">
        <v>0</v>
      </c>
      <c r="N106" s="15">
        <v>0</v>
      </c>
      <c r="O106" s="15">
        <v>0</v>
      </c>
      <c r="P106" s="15">
        <v>0</v>
      </c>
      <c r="Q106" s="15">
        <v>0</v>
      </c>
      <c r="R106" t="s">
        <v>573</v>
      </c>
      <c r="S106">
        <v>12</v>
      </c>
      <c r="T106" t="s">
        <v>588</v>
      </c>
    </row>
    <row r="107" spans="1:20" x14ac:dyDescent="0.3">
      <c r="A107" t="s">
        <v>879</v>
      </c>
      <c r="B107">
        <v>687</v>
      </c>
      <c r="C107" t="s">
        <v>262</v>
      </c>
      <c r="D107" t="s">
        <v>263</v>
      </c>
      <c r="E107" t="s">
        <v>880</v>
      </c>
      <c r="F107" t="s">
        <v>14</v>
      </c>
      <c r="G107" s="15">
        <v>0</v>
      </c>
      <c r="H107" s="15">
        <v>0</v>
      </c>
      <c r="I107" s="15">
        <v>0</v>
      </c>
      <c r="J107" s="15">
        <v>0</v>
      </c>
      <c r="K107" s="15">
        <v>0</v>
      </c>
      <c r="L107" s="15">
        <v>0</v>
      </c>
      <c r="M107" s="15">
        <v>0</v>
      </c>
      <c r="N107" s="15">
        <v>0</v>
      </c>
      <c r="O107" s="15">
        <v>0</v>
      </c>
      <c r="P107" s="15">
        <v>0</v>
      </c>
      <c r="Q107" s="15">
        <v>0</v>
      </c>
      <c r="R107">
        <v>0</v>
      </c>
      <c r="S107">
        <v>0</v>
      </c>
      <c r="T107" t="s">
        <v>263</v>
      </c>
    </row>
    <row r="108" spans="1:20" x14ac:dyDescent="0.3">
      <c r="A108" t="s">
        <v>881</v>
      </c>
      <c r="B108">
        <v>281</v>
      </c>
      <c r="C108" t="s">
        <v>264</v>
      </c>
      <c r="D108" s="15" t="s">
        <v>265</v>
      </c>
      <c r="E108" s="15" t="s">
        <v>882</v>
      </c>
      <c r="F108" s="15" t="s">
        <v>9</v>
      </c>
      <c r="G108" s="15">
        <v>1815.0809999999999</v>
      </c>
      <c r="H108" s="15">
        <v>0</v>
      </c>
      <c r="I108" s="15">
        <v>0</v>
      </c>
      <c r="J108" s="15">
        <v>0</v>
      </c>
      <c r="K108" s="15">
        <v>0</v>
      </c>
      <c r="L108" s="15">
        <v>0</v>
      </c>
      <c r="M108" s="15">
        <v>0</v>
      </c>
      <c r="N108" s="15">
        <v>0</v>
      </c>
      <c r="O108" s="15">
        <v>164785</v>
      </c>
      <c r="P108" s="15">
        <v>0</v>
      </c>
      <c r="Q108" s="15">
        <v>0</v>
      </c>
      <c r="R108" t="s">
        <v>536</v>
      </c>
      <c r="S108">
        <v>12</v>
      </c>
      <c r="T108" t="s">
        <v>265</v>
      </c>
    </row>
    <row r="109" spans="1:20" x14ac:dyDescent="0.3">
      <c r="A109" t="s">
        <v>883</v>
      </c>
      <c r="B109">
        <v>376</v>
      </c>
      <c r="C109" t="s">
        <v>266</v>
      </c>
      <c r="D109" s="15" t="s">
        <v>267</v>
      </c>
      <c r="E109" s="15" t="s">
        <v>884</v>
      </c>
      <c r="F109" s="15" t="s">
        <v>9</v>
      </c>
      <c r="G109" s="15">
        <v>933.31</v>
      </c>
      <c r="H109" s="15">
        <v>0</v>
      </c>
      <c r="I109" s="15">
        <v>0</v>
      </c>
      <c r="J109" s="15">
        <v>0</v>
      </c>
      <c r="K109" s="15">
        <v>326.43200000000002</v>
      </c>
      <c r="L109" s="15">
        <v>0</v>
      </c>
      <c r="M109" s="15">
        <v>0</v>
      </c>
      <c r="N109" s="15">
        <v>0</v>
      </c>
      <c r="O109" s="15">
        <v>132265</v>
      </c>
      <c r="P109" s="15">
        <v>0</v>
      </c>
      <c r="Q109" s="15">
        <v>0</v>
      </c>
      <c r="R109" t="s">
        <v>536</v>
      </c>
      <c r="S109">
        <v>24</v>
      </c>
      <c r="T109" t="s">
        <v>267</v>
      </c>
    </row>
    <row r="110" spans="1:20" x14ac:dyDescent="0.3">
      <c r="A110" t="s">
        <v>885</v>
      </c>
      <c r="B110">
        <v>353</v>
      </c>
      <c r="C110" t="s">
        <v>268</v>
      </c>
      <c r="D110" t="s">
        <v>269</v>
      </c>
      <c r="E110" t="s">
        <v>886</v>
      </c>
      <c r="F110" t="s">
        <v>8</v>
      </c>
      <c r="G110" s="15">
        <v>112.093</v>
      </c>
      <c r="H110" s="15">
        <v>0</v>
      </c>
      <c r="I110" s="15">
        <v>0</v>
      </c>
      <c r="J110" s="15">
        <v>713.15499999999997</v>
      </c>
      <c r="K110" s="15">
        <v>0</v>
      </c>
      <c r="L110" s="15">
        <v>0</v>
      </c>
      <c r="M110" s="15">
        <v>0</v>
      </c>
      <c r="N110" s="15">
        <v>0</v>
      </c>
      <c r="O110" s="15">
        <v>3977</v>
      </c>
      <c r="P110" s="15">
        <v>0</v>
      </c>
      <c r="Q110" s="15">
        <v>0</v>
      </c>
      <c r="R110" t="s">
        <v>536</v>
      </c>
      <c r="S110">
        <v>19</v>
      </c>
      <c r="T110" t="s">
        <v>269</v>
      </c>
    </row>
    <row r="111" spans="1:20" x14ac:dyDescent="0.3">
      <c r="A111" t="s">
        <v>887</v>
      </c>
      <c r="B111">
        <v>330</v>
      </c>
      <c r="C111" t="s">
        <v>270</v>
      </c>
      <c r="D111" t="s">
        <v>271</v>
      </c>
      <c r="E111" t="s">
        <v>888</v>
      </c>
      <c r="F111" t="s">
        <v>6</v>
      </c>
      <c r="G111" s="15">
        <v>418.42500000000001</v>
      </c>
      <c r="H111" s="15">
        <v>0</v>
      </c>
      <c r="I111" s="15">
        <v>0</v>
      </c>
      <c r="J111" s="15">
        <v>0</v>
      </c>
      <c r="K111" s="15">
        <v>0</v>
      </c>
      <c r="L111" s="15">
        <v>0</v>
      </c>
      <c r="M111" s="15">
        <v>0</v>
      </c>
      <c r="N111" s="15">
        <v>0</v>
      </c>
      <c r="O111" s="15">
        <v>36468</v>
      </c>
      <c r="P111" s="15">
        <v>0</v>
      </c>
      <c r="Q111" s="15">
        <v>0</v>
      </c>
      <c r="R111" t="s">
        <v>536</v>
      </c>
      <c r="S111">
        <v>12</v>
      </c>
      <c r="T111" t="s">
        <v>271</v>
      </c>
    </row>
    <row r="112" spans="1:20" x14ac:dyDescent="0.3">
      <c r="A112" t="s">
        <v>889</v>
      </c>
      <c r="B112">
        <v>570</v>
      </c>
      <c r="C112" t="s">
        <v>403</v>
      </c>
      <c r="D112" s="15" t="s">
        <v>404</v>
      </c>
      <c r="E112" s="15" t="s">
        <v>890</v>
      </c>
      <c r="F112" s="15" t="s">
        <v>9</v>
      </c>
      <c r="G112" s="15">
        <v>54.689</v>
      </c>
      <c r="H112" s="15">
        <v>0</v>
      </c>
      <c r="I112" s="15">
        <v>0</v>
      </c>
      <c r="J112" s="15">
        <v>0</v>
      </c>
      <c r="K112" s="15">
        <v>0</v>
      </c>
      <c r="L112" s="15">
        <v>0</v>
      </c>
      <c r="M112" s="15">
        <v>0</v>
      </c>
      <c r="N112" s="15">
        <v>0</v>
      </c>
      <c r="O112" s="15">
        <v>8248</v>
      </c>
      <c r="P112" s="15">
        <v>0</v>
      </c>
      <c r="Q112" s="15">
        <v>0</v>
      </c>
      <c r="R112" t="s">
        <v>536</v>
      </c>
      <c r="S112">
        <v>10</v>
      </c>
      <c r="T112" t="s">
        <v>404</v>
      </c>
    </row>
    <row r="113" spans="1:20" x14ac:dyDescent="0.3">
      <c r="A113" t="s">
        <v>891</v>
      </c>
      <c r="B113">
        <v>321</v>
      </c>
      <c r="C113" t="s">
        <v>272</v>
      </c>
      <c r="D113" t="s">
        <v>273</v>
      </c>
      <c r="E113" t="s">
        <v>892</v>
      </c>
      <c r="F113" t="s">
        <v>6</v>
      </c>
      <c r="G113" s="15">
        <v>1046.8689999999999</v>
      </c>
      <c r="H113" s="15">
        <v>0</v>
      </c>
      <c r="I113" s="15">
        <v>0</v>
      </c>
      <c r="J113" s="15">
        <v>0</v>
      </c>
      <c r="K113" s="15">
        <v>0</v>
      </c>
      <c r="L113" s="15">
        <v>0</v>
      </c>
      <c r="M113" s="15">
        <v>0</v>
      </c>
      <c r="N113" s="15">
        <v>0</v>
      </c>
      <c r="O113" s="15">
        <v>64600</v>
      </c>
      <c r="P113" s="15">
        <v>0</v>
      </c>
      <c r="Q113" s="15">
        <v>0</v>
      </c>
      <c r="R113" t="s">
        <v>536</v>
      </c>
      <c r="S113">
        <v>9</v>
      </c>
      <c r="T113" t="s">
        <v>273</v>
      </c>
    </row>
    <row r="114" spans="1:20" x14ac:dyDescent="0.3">
      <c r="A114" t="s">
        <v>893</v>
      </c>
      <c r="B114">
        <v>18</v>
      </c>
      <c r="C114" t="s">
        <v>894</v>
      </c>
      <c r="D114" s="15" t="s">
        <v>895</v>
      </c>
      <c r="E114" s="15" t="s">
        <v>585</v>
      </c>
      <c r="F114" s="15" t="s">
        <v>12</v>
      </c>
      <c r="G114" s="15">
        <v>0</v>
      </c>
      <c r="H114" s="15">
        <v>723815</v>
      </c>
      <c r="I114" s="15">
        <v>0</v>
      </c>
      <c r="J114" s="15">
        <v>0</v>
      </c>
      <c r="K114" s="15">
        <v>0</v>
      </c>
      <c r="L114" s="15">
        <v>0</v>
      </c>
      <c r="M114" s="15">
        <v>0</v>
      </c>
      <c r="N114" s="15">
        <v>0</v>
      </c>
      <c r="O114" s="15">
        <v>0</v>
      </c>
      <c r="P114" s="15">
        <v>6313854</v>
      </c>
      <c r="Q114" s="15">
        <v>6313854</v>
      </c>
      <c r="R114" t="s">
        <v>573</v>
      </c>
      <c r="S114">
        <v>24</v>
      </c>
      <c r="T114">
        <v>0</v>
      </c>
    </row>
    <row r="115" spans="1:20" x14ac:dyDescent="0.3">
      <c r="A115" t="s">
        <v>896</v>
      </c>
      <c r="B115">
        <v>44</v>
      </c>
      <c r="C115" t="s">
        <v>274</v>
      </c>
      <c r="D115" s="15" t="s">
        <v>275</v>
      </c>
      <c r="E115" s="15" t="s">
        <v>897</v>
      </c>
      <c r="F115" s="15" t="s">
        <v>14</v>
      </c>
      <c r="G115" s="15">
        <v>2208.7150000000001</v>
      </c>
      <c r="H115" s="15">
        <v>0</v>
      </c>
      <c r="I115" s="15">
        <v>0</v>
      </c>
      <c r="J115" s="15">
        <v>0</v>
      </c>
      <c r="K115" s="15">
        <v>0</v>
      </c>
      <c r="L115" s="15">
        <v>0</v>
      </c>
      <c r="M115" s="15">
        <v>0</v>
      </c>
      <c r="N115" s="15">
        <v>0</v>
      </c>
      <c r="O115" s="15">
        <v>155555</v>
      </c>
      <c r="P115" s="15">
        <v>0</v>
      </c>
      <c r="Q115" s="15">
        <v>0</v>
      </c>
      <c r="R115" t="s">
        <v>536</v>
      </c>
      <c r="S115">
        <v>12</v>
      </c>
      <c r="T115" t="s">
        <v>275</v>
      </c>
    </row>
    <row r="116" spans="1:20" x14ac:dyDescent="0.3">
      <c r="A116" t="s">
        <v>898</v>
      </c>
      <c r="B116">
        <v>0</v>
      </c>
      <c r="C116" t="s">
        <v>276</v>
      </c>
      <c r="D116" t="s">
        <v>277</v>
      </c>
      <c r="E116" t="s">
        <v>899</v>
      </c>
      <c r="F116" t="s">
        <v>13</v>
      </c>
      <c r="G116" s="15">
        <v>2464</v>
      </c>
      <c r="H116" s="15">
        <v>0</v>
      </c>
      <c r="I116" s="15">
        <v>0</v>
      </c>
      <c r="J116" s="15">
        <v>0</v>
      </c>
      <c r="K116" s="15">
        <v>0</v>
      </c>
      <c r="L116" s="15">
        <v>0</v>
      </c>
      <c r="M116" s="15">
        <v>0</v>
      </c>
      <c r="N116" s="15">
        <v>0</v>
      </c>
      <c r="O116" s="15">
        <v>208950</v>
      </c>
      <c r="P116" s="15">
        <v>0</v>
      </c>
      <c r="Q116" s="15">
        <v>0</v>
      </c>
      <c r="R116" t="s">
        <v>573</v>
      </c>
      <c r="S116">
        <v>12</v>
      </c>
      <c r="T116" t="s">
        <v>278</v>
      </c>
    </row>
    <row r="117" spans="1:20" x14ac:dyDescent="0.3">
      <c r="A117" t="s">
        <v>562</v>
      </c>
      <c r="B117">
        <v>449</v>
      </c>
      <c r="C117" t="s">
        <v>61</v>
      </c>
      <c r="D117" t="s">
        <v>62</v>
      </c>
      <c r="E117" t="s">
        <v>563</v>
      </c>
      <c r="F117" t="s">
        <v>8</v>
      </c>
      <c r="G117" s="15">
        <v>249.42000000000002</v>
      </c>
      <c r="H117" s="15">
        <v>0</v>
      </c>
      <c r="I117" s="15">
        <v>0</v>
      </c>
      <c r="J117" s="15">
        <v>0</v>
      </c>
      <c r="K117" s="15">
        <v>0</v>
      </c>
      <c r="L117" s="15">
        <v>0</v>
      </c>
      <c r="M117" s="15">
        <v>0</v>
      </c>
      <c r="N117" s="15">
        <v>0</v>
      </c>
      <c r="O117" s="15">
        <v>24787</v>
      </c>
      <c r="P117" s="15">
        <v>0</v>
      </c>
      <c r="Q117" s="15">
        <v>0</v>
      </c>
      <c r="R117" t="s">
        <v>536</v>
      </c>
      <c r="S117">
        <v>11</v>
      </c>
      <c r="T117" t="s">
        <v>62</v>
      </c>
    </row>
    <row r="118" spans="1:20" x14ac:dyDescent="0.3">
      <c r="A118" t="s">
        <v>597</v>
      </c>
      <c r="B118">
        <v>2</v>
      </c>
      <c r="C118" t="s">
        <v>1404</v>
      </c>
      <c r="D118" s="15" t="s">
        <v>1411</v>
      </c>
      <c r="E118" s="15" t="s">
        <v>587</v>
      </c>
      <c r="F118" s="15" t="s">
        <v>13</v>
      </c>
      <c r="G118" s="15">
        <v>461</v>
      </c>
      <c r="H118" s="15">
        <v>0</v>
      </c>
      <c r="I118" s="15">
        <v>0</v>
      </c>
      <c r="J118" s="15">
        <v>0</v>
      </c>
      <c r="K118" s="15">
        <v>0</v>
      </c>
      <c r="L118" s="15">
        <v>0</v>
      </c>
      <c r="M118" s="15">
        <v>0</v>
      </c>
      <c r="N118" s="15">
        <v>0</v>
      </c>
      <c r="O118" s="15">
        <v>41328</v>
      </c>
      <c r="P118" s="15">
        <v>0</v>
      </c>
      <c r="Q118" s="15">
        <v>0</v>
      </c>
      <c r="R118" t="s">
        <v>573</v>
      </c>
      <c r="S118">
        <v>12</v>
      </c>
      <c r="T118" t="s">
        <v>588</v>
      </c>
    </row>
    <row r="119" spans="1:20" x14ac:dyDescent="0.3">
      <c r="A119" t="s">
        <v>900</v>
      </c>
      <c r="B119">
        <v>0</v>
      </c>
      <c r="C119" t="s">
        <v>276</v>
      </c>
      <c r="D119" t="s">
        <v>279</v>
      </c>
      <c r="E119" t="s">
        <v>899</v>
      </c>
      <c r="F119" t="s">
        <v>13</v>
      </c>
      <c r="G119" s="15">
        <v>0</v>
      </c>
      <c r="H119" s="15">
        <v>0</v>
      </c>
      <c r="I119" s="15">
        <v>0</v>
      </c>
      <c r="J119" s="15">
        <v>5809.0000000000009</v>
      </c>
      <c r="K119" s="15">
        <v>0</v>
      </c>
      <c r="L119" s="15">
        <v>0</v>
      </c>
      <c r="M119" s="15">
        <v>0</v>
      </c>
      <c r="N119" s="15">
        <v>0</v>
      </c>
      <c r="O119" s="15">
        <v>0</v>
      </c>
      <c r="P119" s="15">
        <v>0</v>
      </c>
      <c r="Q119" s="15">
        <v>0</v>
      </c>
      <c r="R119" t="s">
        <v>573</v>
      </c>
      <c r="S119">
        <v>12</v>
      </c>
      <c r="T119" t="s">
        <v>278</v>
      </c>
    </row>
    <row r="120" spans="1:20" x14ac:dyDescent="0.3">
      <c r="A120" t="s">
        <v>901</v>
      </c>
      <c r="B120">
        <v>0</v>
      </c>
      <c r="C120" t="s">
        <v>276</v>
      </c>
      <c r="D120" s="15" t="s">
        <v>280</v>
      </c>
      <c r="E120" s="15" t="s">
        <v>899</v>
      </c>
      <c r="F120" s="15" t="s">
        <v>13</v>
      </c>
      <c r="G120" s="15">
        <v>0</v>
      </c>
      <c r="H120" s="15">
        <v>0</v>
      </c>
      <c r="I120" s="15">
        <v>0</v>
      </c>
      <c r="J120" s="15">
        <v>9111</v>
      </c>
      <c r="K120" s="15">
        <v>0</v>
      </c>
      <c r="L120" s="15">
        <v>0</v>
      </c>
      <c r="M120" s="15">
        <v>0</v>
      </c>
      <c r="N120" s="15">
        <v>0</v>
      </c>
      <c r="O120" s="15">
        <v>0</v>
      </c>
      <c r="P120" s="15">
        <v>0</v>
      </c>
      <c r="Q120" s="15">
        <v>0</v>
      </c>
      <c r="R120" t="s">
        <v>573</v>
      </c>
      <c r="S120">
        <v>12</v>
      </c>
      <c r="T120" t="s">
        <v>278</v>
      </c>
    </row>
    <row r="121" spans="1:20" x14ac:dyDescent="0.3">
      <c r="A121" t="s">
        <v>902</v>
      </c>
      <c r="B121">
        <v>343</v>
      </c>
      <c r="C121" t="s">
        <v>281</v>
      </c>
      <c r="D121" s="15" t="s">
        <v>282</v>
      </c>
      <c r="E121" s="15" t="s">
        <v>903</v>
      </c>
      <c r="F121" s="15" t="s">
        <v>9</v>
      </c>
      <c r="G121" s="15">
        <v>219.96499999999997</v>
      </c>
      <c r="H121" s="15">
        <v>0</v>
      </c>
      <c r="I121" s="15">
        <v>0</v>
      </c>
      <c r="J121" s="15">
        <v>0</v>
      </c>
      <c r="K121" s="15">
        <v>0</v>
      </c>
      <c r="L121" s="15">
        <v>0</v>
      </c>
      <c r="M121" s="15">
        <v>0</v>
      </c>
      <c r="N121" s="15">
        <v>0</v>
      </c>
      <c r="O121" s="15">
        <v>20343</v>
      </c>
      <c r="P121" s="15">
        <v>0</v>
      </c>
      <c r="Q121" s="15">
        <v>0</v>
      </c>
      <c r="R121" t="s">
        <v>536</v>
      </c>
      <c r="S121">
        <v>12</v>
      </c>
      <c r="T121" t="s">
        <v>282</v>
      </c>
    </row>
    <row r="122" spans="1:20" x14ac:dyDescent="0.3">
      <c r="A122" t="s">
        <v>904</v>
      </c>
      <c r="B122">
        <v>343</v>
      </c>
      <c r="C122" t="s">
        <v>281</v>
      </c>
      <c r="D122" s="15" t="s">
        <v>283</v>
      </c>
      <c r="E122" s="15" t="s">
        <v>905</v>
      </c>
      <c r="F122" s="15" t="s">
        <v>9</v>
      </c>
      <c r="G122" s="15">
        <v>256.80099999999999</v>
      </c>
      <c r="H122" s="15">
        <v>0</v>
      </c>
      <c r="I122" s="15">
        <v>0</v>
      </c>
      <c r="J122" s="15">
        <v>0</v>
      </c>
      <c r="K122" s="15">
        <v>0</v>
      </c>
      <c r="L122" s="15">
        <v>0</v>
      </c>
      <c r="M122" s="15">
        <v>0</v>
      </c>
      <c r="N122" s="15">
        <v>0</v>
      </c>
      <c r="O122" s="15">
        <v>24738</v>
      </c>
      <c r="P122" s="15">
        <v>0</v>
      </c>
      <c r="Q122" s="15">
        <v>0</v>
      </c>
      <c r="R122" t="s">
        <v>536</v>
      </c>
      <c r="S122">
        <v>12</v>
      </c>
      <c r="T122" t="s">
        <v>283</v>
      </c>
    </row>
    <row r="123" spans="1:20" x14ac:dyDescent="0.3">
      <c r="A123" t="s">
        <v>906</v>
      </c>
      <c r="B123">
        <v>343</v>
      </c>
      <c r="C123" t="s">
        <v>281</v>
      </c>
      <c r="D123" t="s">
        <v>284</v>
      </c>
      <c r="E123" t="s">
        <v>907</v>
      </c>
      <c r="F123" t="s">
        <v>9</v>
      </c>
      <c r="G123" s="15">
        <v>56.324000000000005</v>
      </c>
      <c r="H123" s="15">
        <v>0</v>
      </c>
      <c r="I123" s="15">
        <v>0</v>
      </c>
      <c r="J123" s="15">
        <v>0</v>
      </c>
      <c r="K123" s="15">
        <v>0</v>
      </c>
      <c r="L123" s="15">
        <v>0</v>
      </c>
      <c r="M123" s="15">
        <v>0</v>
      </c>
      <c r="N123" s="15">
        <v>0</v>
      </c>
      <c r="O123" s="15">
        <v>9271</v>
      </c>
      <c r="P123" s="15">
        <v>0</v>
      </c>
      <c r="Q123" s="15">
        <v>0</v>
      </c>
      <c r="R123" t="s">
        <v>536</v>
      </c>
      <c r="S123">
        <v>12</v>
      </c>
      <c r="T123" t="s">
        <v>284</v>
      </c>
    </row>
    <row r="124" spans="1:20" x14ac:dyDescent="0.3">
      <c r="A124" t="s">
        <v>908</v>
      </c>
      <c r="B124">
        <v>343</v>
      </c>
      <c r="C124" t="s">
        <v>281</v>
      </c>
      <c r="D124" s="15" t="s">
        <v>285</v>
      </c>
      <c r="E124" s="15" t="s">
        <v>909</v>
      </c>
      <c r="F124" s="15" t="s">
        <v>9</v>
      </c>
      <c r="G124" s="15">
        <v>257.45600000000002</v>
      </c>
      <c r="H124" s="15">
        <v>0</v>
      </c>
      <c r="I124" s="15">
        <v>0</v>
      </c>
      <c r="J124" s="15">
        <v>0</v>
      </c>
      <c r="K124" s="15">
        <v>0</v>
      </c>
      <c r="L124" s="15">
        <v>0</v>
      </c>
      <c r="M124" s="15">
        <v>0</v>
      </c>
      <c r="N124" s="15">
        <v>0</v>
      </c>
      <c r="O124" s="15">
        <v>25113</v>
      </c>
      <c r="P124" s="15">
        <v>0</v>
      </c>
      <c r="Q124" s="15">
        <v>0</v>
      </c>
      <c r="R124" t="s">
        <v>536</v>
      </c>
      <c r="S124">
        <v>12</v>
      </c>
      <c r="T124" t="s">
        <v>285</v>
      </c>
    </row>
    <row r="125" spans="1:20" x14ac:dyDescent="0.3">
      <c r="A125" t="s">
        <v>910</v>
      </c>
      <c r="B125">
        <v>343</v>
      </c>
      <c r="C125" t="s">
        <v>281</v>
      </c>
      <c r="D125" t="s">
        <v>286</v>
      </c>
      <c r="E125" t="s">
        <v>911</v>
      </c>
      <c r="F125" t="s">
        <v>9</v>
      </c>
      <c r="G125" s="15">
        <v>120.03600000000002</v>
      </c>
      <c r="H125" s="15">
        <v>0</v>
      </c>
      <c r="I125" s="15">
        <v>0</v>
      </c>
      <c r="J125" s="15">
        <v>0</v>
      </c>
      <c r="K125" s="15">
        <v>0</v>
      </c>
      <c r="L125" s="15">
        <v>0</v>
      </c>
      <c r="M125" s="15">
        <v>0</v>
      </c>
      <c r="N125" s="15">
        <v>0</v>
      </c>
      <c r="O125" s="15">
        <v>13375</v>
      </c>
      <c r="P125" s="15">
        <v>0</v>
      </c>
      <c r="Q125" s="15">
        <v>0</v>
      </c>
      <c r="R125" t="s">
        <v>536</v>
      </c>
      <c r="S125">
        <v>12</v>
      </c>
      <c r="T125" t="s">
        <v>286</v>
      </c>
    </row>
    <row r="126" spans="1:20" x14ac:dyDescent="0.3">
      <c r="A126" t="s">
        <v>912</v>
      </c>
      <c r="B126">
        <v>22</v>
      </c>
      <c r="C126" t="s">
        <v>287</v>
      </c>
      <c r="D126" t="s">
        <v>288</v>
      </c>
      <c r="E126" t="s">
        <v>913</v>
      </c>
      <c r="F126" t="s">
        <v>6</v>
      </c>
      <c r="G126" s="15">
        <v>25789.399999999994</v>
      </c>
      <c r="H126" s="15">
        <v>0</v>
      </c>
      <c r="I126" s="15">
        <v>0</v>
      </c>
      <c r="J126" s="15">
        <v>0</v>
      </c>
      <c r="K126" s="15">
        <v>0</v>
      </c>
      <c r="L126" s="15">
        <v>0</v>
      </c>
      <c r="M126" s="15">
        <v>0</v>
      </c>
      <c r="N126" s="15">
        <v>0</v>
      </c>
      <c r="O126" s="15">
        <v>1726006</v>
      </c>
      <c r="P126" s="15">
        <v>0</v>
      </c>
      <c r="Q126" s="15">
        <v>0</v>
      </c>
      <c r="R126" t="s">
        <v>536</v>
      </c>
      <c r="S126">
        <v>12</v>
      </c>
      <c r="T126" t="s">
        <v>914</v>
      </c>
    </row>
    <row r="127" spans="1:20" x14ac:dyDescent="0.3">
      <c r="A127" t="s">
        <v>1296</v>
      </c>
      <c r="B127">
        <v>319</v>
      </c>
      <c r="C127" t="s">
        <v>289</v>
      </c>
      <c r="D127" t="s">
        <v>290</v>
      </c>
      <c r="E127" t="s">
        <v>631</v>
      </c>
      <c r="F127" t="s">
        <v>9</v>
      </c>
      <c r="G127" s="15">
        <v>0</v>
      </c>
      <c r="H127" s="15">
        <v>0</v>
      </c>
      <c r="I127" s="15">
        <v>0</v>
      </c>
      <c r="J127" s="15">
        <v>0</v>
      </c>
      <c r="K127" s="15">
        <v>0</v>
      </c>
      <c r="L127" s="15">
        <v>0</v>
      </c>
      <c r="M127" s="15">
        <v>0</v>
      </c>
      <c r="N127" s="15">
        <v>0</v>
      </c>
      <c r="O127" s="15">
        <v>0</v>
      </c>
      <c r="P127" s="15">
        <v>0</v>
      </c>
      <c r="Q127" s="15">
        <v>0</v>
      </c>
      <c r="R127">
        <v>0</v>
      </c>
      <c r="S127">
        <v>0</v>
      </c>
      <c r="T127" t="s">
        <v>632</v>
      </c>
    </row>
    <row r="128" spans="1:20" x14ac:dyDescent="0.3">
      <c r="A128" t="s">
        <v>915</v>
      </c>
      <c r="B128">
        <v>625</v>
      </c>
      <c r="C128" t="s">
        <v>406</v>
      </c>
      <c r="D128" t="s">
        <v>407</v>
      </c>
      <c r="E128" t="s">
        <v>916</v>
      </c>
      <c r="F128" t="s">
        <v>9</v>
      </c>
      <c r="G128" s="15">
        <v>295.82900000000001</v>
      </c>
      <c r="H128" s="15">
        <v>0</v>
      </c>
      <c r="I128" s="15">
        <v>0</v>
      </c>
      <c r="J128" s="15">
        <v>0</v>
      </c>
      <c r="K128" s="15">
        <v>0</v>
      </c>
      <c r="L128" s="15">
        <v>0</v>
      </c>
      <c r="M128" s="15">
        <v>0</v>
      </c>
      <c r="N128" s="15">
        <v>0</v>
      </c>
      <c r="O128" s="15">
        <v>24432</v>
      </c>
      <c r="P128" s="15">
        <v>0</v>
      </c>
      <c r="Q128" s="15">
        <v>0</v>
      </c>
      <c r="R128" t="s">
        <v>536</v>
      </c>
      <c r="S128">
        <v>4</v>
      </c>
      <c r="T128" t="s">
        <v>407</v>
      </c>
    </row>
    <row r="129" spans="1:20" x14ac:dyDescent="0.3">
      <c r="A129" t="s">
        <v>598</v>
      </c>
      <c r="B129">
        <v>2</v>
      </c>
      <c r="C129" t="s">
        <v>1404</v>
      </c>
      <c r="D129" s="15" t="s">
        <v>88</v>
      </c>
      <c r="E129" s="15" t="s">
        <v>587</v>
      </c>
      <c r="F129" s="15" t="s">
        <v>13</v>
      </c>
      <c r="G129" s="15">
        <v>1713</v>
      </c>
      <c r="H129" s="15">
        <v>0</v>
      </c>
      <c r="I129" s="15">
        <v>0</v>
      </c>
      <c r="J129" s="15">
        <v>0</v>
      </c>
      <c r="K129" s="15">
        <v>0</v>
      </c>
      <c r="L129" s="15">
        <v>0</v>
      </c>
      <c r="M129" s="15">
        <v>0</v>
      </c>
      <c r="N129" s="15">
        <v>0</v>
      </c>
      <c r="O129" s="15">
        <v>119784</v>
      </c>
      <c r="P129" s="15">
        <v>0</v>
      </c>
      <c r="Q129" s="15">
        <v>0</v>
      </c>
      <c r="R129" t="s">
        <v>573</v>
      </c>
      <c r="S129">
        <v>12</v>
      </c>
      <c r="T129" t="s">
        <v>588</v>
      </c>
    </row>
    <row r="130" spans="1:20" x14ac:dyDescent="0.3">
      <c r="A130" t="s">
        <v>917</v>
      </c>
      <c r="B130">
        <v>365</v>
      </c>
      <c r="C130" t="s">
        <v>291</v>
      </c>
      <c r="D130" s="15" t="s">
        <v>292</v>
      </c>
      <c r="E130" s="15" t="s">
        <v>918</v>
      </c>
      <c r="F130" s="15" t="s">
        <v>9</v>
      </c>
      <c r="G130" s="15">
        <v>1452.6959999999999</v>
      </c>
      <c r="H130" s="15">
        <v>0</v>
      </c>
      <c r="I130" s="15">
        <v>0</v>
      </c>
      <c r="J130" s="15">
        <v>0</v>
      </c>
      <c r="K130" s="15">
        <v>0</v>
      </c>
      <c r="L130" s="15">
        <v>0</v>
      </c>
      <c r="M130" s="15">
        <v>0</v>
      </c>
      <c r="N130" s="15">
        <v>0</v>
      </c>
      <c r="O130" s="15">
        <v>111008</v>
      </c>
      <c r="P130" s="15">
        <v>0</v>
      </c>
      <c r="Q130" s="15">
        <v>0</v>
      </c>
      <c r="R130" t="s">
        <v>536</v>
      </c>
      <c r="S130">
        <v>12</v>
      </c>
      <c r="T130" t="s">
        <v>292</v>
      </c>
    </row>
    <row r="131" spans="1:20" x14ac:dyDescent="0.3">
      <c r="A131" t="s">
        <v>1037</v>
      </c>
      <c r="B131">
        <v>659</v>
      </c>
      <c r="C131" t="s">
        <v>293</v>
      </c>
      <c r="D131" t="s">
        <v>294</v>
      </c>
      <c r="E131" t="s">
        <v>1038</v>
      </c>
      <c r="F131" t="s">
        <v>6</v>
      </c>
      <c r="G131" s="15">
        <v>976.3209999999998</v>
      </c>
      <c r="H131" s="15">
        <v>0</v>
      </c>
      <c r="I131" s="15">
        <v>0</v>
      </c>
      <c r="J131" s="15">
        <v>0</v>
      </c>
      <c r="K131" s="15">
        <v>11.794</v>
      </c>
      <c r="L131" s="15">
        <v>0.7320000000000001</v>
      </c>
      <c r="M131" s="15">
        <v>0</v>
      </c>
      <c r="N131" s="15">
        <v>0</v>
      </c>
      <c r="O131" s="15">
        <v>38515</v>
      </c>
      <c r="P131" s="15">
        <v>0</v>
      </c>
      <c r="Q131" s="15">
        <v>0</v>
      </c>
      <c r="R131" t="s">
        <v>536</v>
      </c>
      <c r="S131">
        <v>24</v>
      </c>
      <c r="T131" t="s">
        <v>294</v>
      </c>
    </row>
    <row r="132" spans="1:20" x14ac:dyDescent="0.3">
      <c r="A132" t="s">
        <v>919</v>
      </c>
      <c r="B132">
        <v>340</v>
      </c>
      <c r="C132" t="s">
        <v>295</v>
      </c>
      <c r="D132" s="15" t="s">
        <v>296</v>
      </c>
      <c r="E132" s="15" t="s">
        <v>920</v>
      </c>
      <c r="F132" s="15" t="s">
        <v>4</v>
      </c>
      <c r="G132" s="15">
        <v>299.75799999999998</v>
      </c>
      <c r="H132" s="15">
        <v>0</v>
      </c>
      <c r="I132" s="15">
        <v>0</v>
      </c>
      <c r="J132" s="15">
        <v>0</v>
      </c>
      <c r="K132" s="15">
        <v>0</v>
      </c>
      <c r="L132" s="15">
        <v>0</v>
      </c>
      <c r="M132" s="15">
        <v>0</v>
      </c>
      <c r="N132" s="15">
        <v>0</v>
      </c>
      <c r="O132" s="15">
        <v>26937</v>
      </c>
      <c r="P132" s="15">
        <v>0</v>
      </c>
      <c r="Q132" s="15">
        <v>0</v>
      </c>
      <c r="R132" t="s">
        <v>536</v>
      </c>
      <c r="S132">
        <v>12</v>
      </c>
      <c r="T132" t="s">
        <v>296</v>
      </c>
    </row>
    <row r="133" spans="1:20" x14ac:dyDescent="0.3">
      <c r="A133" t="s">
        <v>921</v>
      </c>
      <c r="B133">
        <v>661</v>
      </c>
      <c r="C133" t="s">
        <v>297</v>
      </c>
      <c r="D133" t="s">
        <v>298</v>
      </c>
      <c r="E133" t="s">
        <v>922</v>
      </c>
      <c r="F133" t="s">
        <v>6</v>
      </c>
      <c r="G133" s="15">
        <v>710.601</v>
      </c>
      <c r="H133" s="15">
        <v>0</v>
      </c>
      <c r="I133" s="15">
        <v>0</v>
      </c>
      <c r="J133" s="15">
        <v>0</v>
      </c>
      <c r="K133" s="15">
        <v>0</v>
      </c>
      <c r="L133" s="15">
        <v>0</v>
      </c>
      <c r="M133" s="15">
        <v>0</v>
      </c>
      <c r="N133" s="15">
        <v>0</v>
      </c>
      <c r="O133" s="15">
        <v>58072</v>
      </c>
      <c r="P133" s="15">
        <v>0</v>
      </c>
      <c r="Q133" s="15">
        <v>0</v>
      </c>
      <c r="R133" t="s">
        <v>536</v>
      </c>
      <c r="S133">
        <v>12</v>
      </c>
      <c r="T133" t="s">
        <v>298</v>
      </c>
    </row>
    <row r="134" spans="1:20" x14ac:dyDescent="0.3">
      <c r="A134" t="s">
        <v>923</v>
      </c>
      <c r="B134">
        <v>416</v>
      </c>
      <c r="C134" t="s">
        <v>299</v>
      </c>
      <c r="D134" s="15" t="s">
        <v>300</v>
      </c>
      <c r="E134" s="15" t="s">
        <v>924</v>
      </c>
      <c r="F134" s="15" t="s">
        <v>14</v>
      </c>
      <c r="G134" s="15">
        <v>463.63199999999995</v>
      </c>
      <c r="H134" s="15">
        <v>0</v>
      </c>
      <c r="I134" s="15">
        <v>0</v>
      </c>
      <c r="J134" s="15">
        <v>0</v>
      </c>
      <c r="K134" s="15">
        <v>0</v>
      </c>
      <c r="L134" s="15">
        <v>0</v>
      </c>
      <c r="M134" s="15">
        <v>0</v>
      </c>
      <c r="N134" s="15">
        <v>0</v>
      </c>
      <c r="O134" s="15">
        <v>43216</v>
      </c>
      <c r="P134" s="15">
        <v>0</v>
      </c>
      <c r="Q134" s="15">
        <v>0</v>
      </c>
      <c r="R134" t="s">
        <v>536</v>
      </c>
      <c r="S134">
        <v>10</v>
      </c>
      <c r="T134" t="s">
        <v>300</v>
      </c>
    </row>
    <row r="135" spans="1:20" x14ac:dyDescent="0.3">
      <c r="A135" t="s">
        <v>925</v>
      </c>
      <c r="B135">
        <v>150</v>
      </c>
      <c r="C135" t="s">
        <v>301</v>
      </c>
      <c r="D135" t="s">
        <v>302</v>
      </c>
      <c r="E135" t="s">
        <v>926</v>
      </c>
      <c r="F135" t="s">
        <v>5</v>
      </c>
      <c r="G135" s="15">
        <v>28959.26</v>
      </c>
      <c r="H135" s="15">
        <v>0</v>
      </c>
      <c r="I135" s="15">
        <v>0</v>
      </c>
      <c r="J135" s="15">
        <v>0</v>
      </c>
      <c r="K135" s="15">
        <v>2347.98</v>
      </c>
      <c r="L135" s="15">
        <v>0</v>
      </c>
      <c r="M135" s="15">
        <v>0</v>
      </c>
      <c r="N135" s="15">
        <v>0</v>
      </c>
      <c r="O135" s="15">
        <v>1824469</v>
      </c>
      <c r="P135" s="15">
        <v>0</v>
      </c>
      <c r="Q135" s="15">
        <v>0</v>
      </c>
      <c r="R135" t="s">
        <v>536</v>
      </c>
      <c r="S135">
        <v>24</v>
      </c>
      <c r="T135" t="s">
        <v>168</v>
      </c>
    </row>
    <row r="136" spans="1:20" x14ac:dyDescent="0.3">
      <c r="A136" t="s">
        <v>927</v>
      </c>
      <c r="B136">
        <v>254</v>
      </c>
      <c r="C136" t="s">
        <v>303</v>
      </c>
      <c r="D136" s="15" t="s">
        <v>304</v>
      </c>
      <c r="E136" s="15" t="s">
        <v>928</v>
      </c>
      <c r="F136" s="15" t="s">
        <v>10</v>
      </c>
      <c r="G136" s="15">
        <v>4042.567</v>
      </c>
      <c r="H136" s="15">
        <v>0</v>
      </c>
      <c r="I136" s="15">
        <v>0</v>
      </c>
      <c r="J136" s="15">
        <v>0</v>
      </c>
      <c r="K136" s="15">
        <v>0</v>
      </c>
      <c r="L136" s="15">
        <v>0</v>
      </c>
      <c r="M136" s="15">
        <v>0</v>
      </c>
      <c r="N136" s="15">
        <v>0</v>
      </c>
      <c r="O136" s="15">
        <v>297185</v>
      </c>
      <c r="P136" s="15">
        <v>0</v>
      </c>
      <c r="Q136" s="15">
        <v>0</v>
      </c>
      <c r="R136" t="s">
        <v>536</v>
      </c>
      <c r="S136">
        <v>12</v>
      </c>
      <c r="T136" t="s">
        <v>304</v>
      </c>
    </row>
    <row r="137" spans="1:20" x14ac:dyDescent="0.3">
      <c r="A137" t="s">
        <v>929</v>
      </c>
      <c r="B137">
        <v>254</v>
      </c>
      <c r="C137" t="s">
        <v>303</v>
      </c>
      <c r="D137" s="15" t="s">
        <v>1412</v>
      </c>
      <c r="E137" s="15" t="s">
        <v>930</v>
      </c>
      <c r="F137" s="15" t="s">
        <v>10</v>
      </c>
      <c r="G137" s="15">
        <v>2782.0000000000005</v>
      </c>
      <c r="H137" s="15">
        <v>0</v>
      </c>
      <c r="I137" s="15">
        <v>0</v>
      </c>
      <c r="J137" s="15">
        <v>0</v>
      </c>
      <c r="K137" s="15">
        <v>0</v>
      </c>
      <c r="L137" s="15">
        <v>0</v>
      </c>
      <c r="M137" s="15">
        <v>0</v>
      </c>
      <c r="N137" s="15">
        <v>0</v>
      </c>
      <c r="O137" s="15">
        <v>256284</v>
      </c>
      <c r="P137" s="15">
        <v>0</v>
      </c>
      <c r="Q137" s="15">
        <v>0</v>
      </c>
      <c r="R137" t="s">
        <v>573</v>
      </c>
      <c r="S137">
        <v>12</v>
      </c>
      <c r="T137" t="s">
        <v>305</v>
      </c>
    </row>
    <row r="138" spans="1:20" x14ac:dyDescent="0.3">
      <c r="A138" t="s">
        <v>931</v>
      </c>
      <c r="B138">
        <v>254</v>
      </c>
      <c r="C138" t="s">
        <v>303</v>
      </c>
      <c r="D138" s="15" t="s">
        <v>2181</v>
      </c>
      <c r="E138" s="15" t="s">
        <v>932</v>
      </c>
      <c r="F138" s="15" t="s">
        <v>10</v>
      </c>
      <c r="G138" s="15">
        <v>4510</v>
      </c>
      <c r="H138" s="15">
        <v>0</v>
      </c>
      <c r="I138" s="15">
        <v>0</v>
      </c>
      <c r="J138" s="15">
        <v>0</v>
      </c>
      <c r="K138" s="15">
        <v>0</v>
      </c>
      <c r="L138" s="15">
        <v>0</v>
      </c>
      <c r="M138" s="15">
        <v>0</v>
      </c>
      <c r="N138" s="15">
        <v>0</v>
      </c>
      <c r="O138" s="15">
        <v>334656</v>
      </c>
      <c r="P138" s="15">
        <v>0</v>
      </c>
      <c r="Q138" s="15">
        <v>0</v>
      </c>
      <c r="R138" t="s">
        <v>573</v>
      </c>
      <c r="S138">
        <v>12</v>
      </c>
      <c r="T138" t="s">
        <v>306</v>
      </c>
    </row>
    <row r="139" spans="1:20" x14ac:dyDescent="0.3">
      <c r="A139" t="s">
        <v>933</v>
      </c>
      <c r="B139">
        <v>254</v>
      </c>
      <c r="C139" t="s">
        <v>303</v>
      </c>
      <c r="D139" s="15" t="s">
        <v>1413</v>
      </c>
      <c r="E139" s="15" t="s">
        <v>934</v>
      </c>
      <c r="F139" s="15" t="s">
        <v>10</v>
      </c>
      <c r="G139" s="15">
        <v>1675.12</v>
      </c>
      <c r="H139" s="15">
        <v>5226.88</v>
      </c>
      <c r="I139" s="15">
        <v>0</v>
      </c>
      <c r="J139" s="15">
        <v>0</v>
      </c>
      <c r="K139" s="15">
        <v>0</v>
      </c>
      <c r="L139" s="15">
        <v>0</v>
      </c>
      <c r="M139" s="15">
        <v>0</v>
      </c>
      <c r="N139" s="15">
        <v>0</v>
      </c>
      <c r="O139" s="15">
        <v>149268</v>
      </c>
      <c r="P139" s="15">
        <v>64763</v>
      </c>
      <c r="Q139" s="15">
        <v>64763</v>
      </c>
      <c r="R139" t="s">
        <v>573</v>
      </c>
      <c r="S139">
        <v>24</v>
      </c>
      <c r="T139" t="s">
        <v>307</v>
      </c>
    </row>
    <row r="140" spans="1:20" x14ac:dyDescent="0.3">
      <c r="A140" t="s">
        <v>599</v>
      </c>
      <c r="B140">
        <v>2</v>
      </c>
      <c r="C140" t="s">
        <v>1404</v>
      </c>
      <c r="D140" s="15" t="s">
        <v>89</v>
      </c>
      <c r="E140" s="15" t="s">
        <v>591</v>
      </c>
      <c r="F140" s="15" t="s">
        <v>13</v>
      </c>
      <c r="G140" s="15">
        <v>-72</v>
      </c>
      <c r="H140" s="15">
        <v>0</v>
      </c>
      <c r="I140" s="15">
        <v>0</v>
      </c>
      <c r="J140" s="15">
        <v>0</v>
      </c>
      <c r="K140" s="15">
        <v>0</v>
      </c>
      <c r="L140" s="15">
        <v>0</v>
      </c>
      <c r="M140" s="15">
        <v>0</v>
      </c>
      <c r="N140" s="15">
        <v>0</v>
      </c>
      <c r="O140" s="15">
        <v>17808</v>
      </c>
      <c r="P140" s="15">
        <v>0</v>
      </c>
      <c r="Q140" s="15">
        <v>0</v>
      </c>
      <c r="R140" t="s">
        <v>573</v>
      </c>
      <c r="S140">
        <v>12</v>
      </c>
      <c r="T140" t="s">
        <v>592</v>
      </c>
    </row>
    <row r="141" spans="1:20" x14ac:dyDescent="0.3">
      <c r="A141" t="s">
        <v>935</v>
      </c>
      <c r="B141">
        <v>254</v>
      </c>
      <c r="C141" t="s">
        <v>303</v>
      </c>
      <c r="D141" t="s">
        <v>1414</v>
      </c>
      <c r="E141" t="s">
        <v>936</v>
      </c>
      <c r="F141" t="s">
        <v>10</v>
      </c>
      <c r="G141" s="15">
        <v>6269.0000000000009</v>
      </c>
      <c r="H141" s="15">
        <v>0</v>
      </c>
      <c r="I141" s="15">
        <v>0</v>
      </c>
      <c r="J141" s="15">
        <v>0</v>
      </c>
      <c r="K141" s="15">
        <v>0</v>
      </c>
      <c r="L141" s="15">
        <v>0</v>
      </c>
      <c r="M141" s="15">
        <v>0</v>
      </c>
      <c r="N141" s="15">
        <v>0</v>
      </c>
      <c r="O141" s="15">
        <v>545076</v>
      </c>
      <c r="P141" s="15">
        <v>0</v>
      </c>
      <c r="Q141" s="15">
        <v>0</v>
      </c>
      <c r="R141" t="s">
        <v>573</v>
      </c>
      <c r="S141">
        <v>24</v>
      </c>
      <c r="T141" t="s">
        <v>308</v>
      </c>
    </row>
    <row r="142" spans="1:20" x14ac:dyDescent="0.3">
      <c r="A142" t="s">
        <v>937</v>
      </c>
      <c r="B142">
        <v>254</v>
      </c>
      <c r="C142" t="s">
        <v>303</v>
      </c>
      <c r="D142" s="15" t="s">
        <v>309</v>
      </c>
      <c r="E142" s="15" t="s">
        <v>938</v>
      </c>
      <c r="F142" s="15" t="s">
        <v>10</v>
      </c>
      <c r="G142" s="15">
        <v>3691.4839999999999</v>
      </c>
      <c r="H142" s="15">
        <v>0</v>
      </c>
      <c r="I142" s="15">
        <v>0</v>
      </c>
      <c r="J142" s="15">
        <v>0</v>
      </c>
      <c r="K142" s="15">
        <v>0</v>
      </c>
      <c r="L142" s="15">
        <v>0</v>
      </c>
      <c r="M142" s="15">
        <v>0</v>
      </c>
      <c r="N142" s="15">
        <v>0</v>
      </c>
      <c r="O142" s="15">
        <v>276673</v>
      </c>
      <c r="P142" s="15">
        <v>0</v>
      </c>
      <c r="Q142" s="15">
        <v>0</v>
      </c>
      <c r="R142" t="s">
        <v>536</v>
      </c>
      <c r="S142">
        <v>12</v>
      </c>
      <c r="T142" t="s">
        <v>309</v>
      </c>
    </row>
    <row r="143" spans="1:20" x14ac:dyDescent="0.3">
      <c r="A143" t="s">
        <v>939</v>
      </c>
      <c r="B143">
        <v>254</v>
      </c>
      <c r="C143" t="s">
        <v>303</v>
      </c>
      <c r="D143" s="15" t="s">
        <v>310</v>
      </c>
      <c r="E143" s="15" t="s">
        <v>940</v>
      </c>
      <c r="F143" s="15" t="s">
        <v>10</v>
      </c>
      <c r="G143" s="15">
        <v>7461.3850000000011</v>
      </c>
      <c r="H143" s="15">
        <v>0</v>
      </c>
      <c r="I143" s="15">
        <v>0</v>
      </c>
      <c r="J143" s="15">
        <v>0</v>
      </c>
      <c r="K143" s="15">
        <v>0</v>
      </c>
      <c r="L143" s="15">
        <v>0</v>
      </c>
      <c r="M143" s="15">
        <v>0</v>
      </c>
      <c r="N143" s="15">
        <v>0</v>
      </c>
      <c r="O143" s="15">
        <v>558208</v>
      </c>
      <c r="P143" s="15">
        <v>0</v>
      </c>
      <c r="Q143" s="15">
        <v>0</v>
      </c>
      <c r="R143" t="s">
        <v>536</v>
      </c>
      <c r="S143">
        <v>12</v>
      </c>
      <c r="T143" t="s">
        <v>310</v>
      </c>
    </row>
    <row r="144" spans="1:20" x14ac:dyDescent="0.3">
      <c r="A144" t="s">
        <v>941</v>
      </c>
      <c r="B144">
        <v>408</v>
      </c>
      <c r="C144" t="s">
        <v>311</v>
      </c>
      <c r="D144" s="15" t="s">
        <v>312</v>
      </c>
      <c r="E144" s="15" t="s">
        <v>942</v>
      </c>
      <c r="F144" s="15" t="s">
        <v>9</v>
      </c>
      <c r="G144" s="15">
        <v>792.10599999999999</v>
      </c>
      <c r="H144" s="15">
        <v>0</v>
      </c>
      <c r="I144" s="15">
        <v>0</v>
      </c>
      <c r="J144" s="15">
        <v>0</v>
      </c>
      <c r="K144" s="15">
        <v>0</v>
      </c>
      <c r="L144" s="15">
        <v>0</v>
      </c>
      <c r="M144" s="15">
        <v>0</v>
      </c>
      <c r="N144" s="15">
        <v>0</v>
      </c>
      <c r="O144" s="15">
        <v>61993</v>
      </c>
      <c r="P144" s="15">
        <v>0</v>
      </c>
      <c r="Q144" s="15">
        <v>0</v>
      </c>
      <c r="R144" t="s">
        <v>536</v>
      </c>
      <c r="S144">
        <v>12</v>
      </c>
      <c r="T144" t="s">
        <v>312</v>
      </c>
    </row>
    <row r="145" spans="1:20" x14ac:dyDescent="0.3">
      <c r="A145" t="s">
        <v>943</v>
      </c>
      <c r="B145">
        <v>45</v>
      </c>
      <c r="C145" t="s">
        <v>313</v>
      </c>
      <c r="D145" t="s">
        <v>314</v>
      </c>
      <c r="E145" t="s">
        <v>944</v>
      </c>
      <c r="F145" s="15" t="s">
        <v>6</v>
      </c>
      <c r="G145" s="15">
        <v>19189.906999999999</v>
      </c>
      <c r="H145" s="15">
        <v>0</v>
      </c>
      <c r="I145" s="15">
        <v>0</v>
      </c>
      <c r="J145" s="15">
        <v>0</v>
      </c>
      <c r="K145" s="15">
        <v>0</v>
      </c>
      <c r="L145" s="15">
        <v>0</v>
      </c>
      <c r="M145" s="15">
        <v>0</v>
      </c>
      <c r="N145" s="15">
        <v>0</v>
      </c>
      <c r="O145" s="15">
        <v>1290536</v>
      </c>
      <c r="P145" s="15">
        <v>0</v>
      </c>
      <c r="Q145" s="15">
        <v>0</v>
      </c>
      <c r="R145" t="s">
        <v>536</v>
      </c>
      <c r="S145">
        <v>12</v>
      </c>
      <c r="T145" t="s">
        <v>945</v>
      </c>
    </row>
    <row r="146" spans="1:20" x14ac:dyDescent="0.3">
      <c r="A146" t="s">
        <v>946</v>
      </c>
      <c r="B146">
        <v>357</v>
      </c>
      <c r="C146" t="s">
        <v>315</v>
      </c>
      <c r="D146" t="s">
        <v>316</v>
      </c>
      <c r="E146" t="s">
        <v>947</v>
      </c>
      <c r="F146" t="s">
        <v>8</v>
      </c>
      <c r="G146" s="15">
        <v>400.54599999999999</v>
      </c>
      <c r="H146" s="15">
        <v>0</v>
      </c>
      <c r="I146" s="15">
        <v>0</v>
      </c>
      <c r="J146" s="15">
        <v>271.39</v>
      </c>
      <c r="K146" s="15">
        <v>0</v>
      </c>
      <c r="L146" s="15">
        <v>0</v>
      </c>
      <c r="M146" s="15">
        <v>0</v>
      </c>
      <c r="N146" s="15">
        <v>0</v>
      </c>
      <c r="O146" s="15">
        <v>32547</v>
      </c>
      <c r="P146" s="15">
        <v>0</v>
      </c>
      <c r="Q146" s="15">
        <v>0</v>
      </c>
      <c r="R146" t="s">
        <v>536</v>
      </c>
      <c r="S146">
        <v>24</v>
      </c>
      <c r="T146" t="s">
        <v>316</v>
      </c>
    </row>
    <row r="147" spans="1:20" x14ac:dyDescent="0.3">
      <c r="A147" t="s">
        <v>1415</v>
      </c>
      <c r="B147">
        <v>0</v>
      </c>
      <c r="C147" t="s">
        <v>1849</v>
      </c>
      <c r="D147" s="15" t="s">
        <v>1847</v>
      </c>
      <c r="E147" s="15">
        <v>0</v>
      </c>
      <c r="F147" s="15" t="e">
        <v>#N/A</v>
      </c>
      <c r="G147" s="15">
        <v>0</v>
      </c>
      <c r="H147" s="15">
        <v>0</v>
      </c>
      <c r="I147" s="15">
        <v>0</v>
      </c>
      <c r="J147" s="15">
        <v>0</v>
      </c>
      <c r="K147" s="15">
        <v>0</v>
      </c>
      <c r="L147" s="15">
        <v>0</v>
      </c>
      <c r="M147" s="15">
        <v>0</v>
      </c>
      <c r="N147" s="15">
        <v>0</v>
      </c>
      <c r="O147" s="15">
        <v>0</v>
      </c>
      <c r="P147" s="15">
        <v>0</v>
      </c>
      <c r="Q147" s="15">
        <v>0</v>
      </c>
      <c r="R147">
        <v>0</v>
      </c>
      <c r="S147">
        <v>0</v>
      </c>
      <c r="T147">
        <v>0</v>
      </c>
    </row>
    <row r="148" spans="1:20" x14ac:dyDescent="0.3">
      <c r="A148" t="s">
        <v>948</v>
      </c>
      <c r="B148">
        <v>662</v>
      </c>
      <c r="C148" t="s">
        <v>317</v>
      </c>
      <c r="D148" s="15" t="s">
        <v>318</v>
      </c>
      <c r="E148" s="15" t="s">
        <v>949</v>
      </c>
      <c r="F148" s="15" t="s">
        <v>6</v>
      </c>
      <c r="G148" s="15">
        <v>145.14800000000002</v>
      </c>
      <c r="H148" s="15">
        <v>0</v>
      </c>
      <c r="I148" s="15">
        <v>0</v>
      </c>
      <c r="J148" s="15">
        <v>0</v>
      </c>
      <c r="K148" s="15">
        <v>0</v>
      </c>
      <c r="L148" s="15">
        <v>0</v>
      </c>
      <c r="M148" s="15">
        <v>0</v>
      </c>
      <c r="N148" s="15">
        <v>0</v>
      </c>
      <c r="O148" s="15">
        <v>14821</v>
      </c>
      <c r="P148" s="15">
        <v>0</v>
      </c>
      <c r="Q148" s="15">
        <v>0</v>
      </c>
      <c r="R148" t="s">
        <v>536</v>
      </c>
      <c r="S148">
        <v>10</v>
      </c>
      <c r="T148" t="s">
        <v>318</v>
      </c>
    </row>
    <row r="149" spans="1:20" x14ac:dyDescent="0.3">
      <c r="A149" t="s">
        <v>950</v>
      </c>
      <c r="B149">
        <v>24</v>
      </c>
      <c r="C149" t="s">
        <v>319</v>
      </c>
      <c r="D149" t="s">
        <v>320</v>
      </c>
      <c r="E149" t="s">
        <v>951</v>
      </c>
      <c r="F149" t="s">
        <v>13</v>
      </c>
      <c r="G149" s="15">
        <v>338</v>
      </c>
      <c r="H149" s="15">
        <v>0</v>
      </c>
      <c r="I149" s="15">
        <v>0</v>
      </c>
      <c r="J149" s="15">
        <v>717</v>
      </c>
      <c r="K149" s="15">
        <v>0</v>
      </c>
      <c r="L149" s="15">
        <v>0</v>
      </c>
      <c r="M149" s="15">
        <v>0</v>
      </c>
      <c r="N149" s="15">
        <v>0</v>
      </c>
      <c r="O149" s="15">
        <v>39564</v>
      </c>
      <c r="P149" s="15">
        <v>0</v>
      </c>
      <c r="Q149" s="15">
        <v>0</v>
      </c>
      <c r="R149" t="s">
        <v>573</v>
      </c>
      <c r="S149">
        <v>24</v>
      </c>
      <c r="T149" t="s">
        <v>320</v>
      </c>
    </row>
    <row r="150" spans="1:20" x14ac:dyDescent="0.3">
      <c r="A150" t="s">
        <v>952</v>
      </c>
      <c r="B150">
        <v>212</v>
      </c>
      <c r="C150" t="s">
        <v>953</v>
      </c>
      <c r="D150" s="15" t="s">
        <v>323</v>
      </c>
      <c r="E150" s="15" t="s">
        <v>849</v>
      </c>
      <c r="F150" s="15" t="s">
        <v>13</v>
      </c>
      <c r="G150" s="15">
        <v>3342</v>
      </c>
      <c r="H150" s="15">
        <v>0</v>
      </c>
      <c r="I150" s="15">
        <v>0</v>
      </c>
      <c r="J150" s="15">
        <v>9598</v>
      </c>
      <c r="K150" s="15">
        <v>0</v>
      </c>
      <c r="L150" s="15">
        <v>0</v>
      </c>
      <c r="M150" s="15">
        <v>0</v>
      </c>
      <c r="N150" s="15">
        <v>0</v>
      </c>
      <c r="O150" s="15">
        <v>349524</v>
      </c>
      <c r="P150" s="15">
        <v>0</v>
      </c>
      <c r="Q150" s="15">
        <v>0</v>
      </c>
      <c r="R150" t="s">
        <v>573</v>
      </c>
      <c r="S150">
        <v>24</v>
      </c>
      <c r="T150" t="s">
        <v>954</v>
      </c>
    </row>
    <row r="151" spans="1:20" x14ac:dyDescent="0.3">
      <c r="A151" t="s">
        <v>600</v>
      </c>
      <c r="B151">
        <v>2</v>
      </c>
      <c r="C151" t="s">
        <v>1404</v>
      </c>
      <c r="D151" t="s">
        <v>92</v>
      </c>
      <c r="E151" t="s">
        <v>587</v>
      </c>
      <c r="F151" t="s">
        <v>13</v>
      </c>
      <c r="G151" s="15">
        <v>-26</v>
      </c>
      <c r="H151" s="15">
        <v>0</v>
      </c>
      <c r="I151" s="15">
        <v>0</v>
      </c>
      <c r="J151" s="15">
        <v>0</v>
      </c>
      <c r="K151" s="15">
        <v>0</v>
      </c>
      <c r="L151" s="15">
        <v>0</v>
      </c>
      <c r="M151" s="15">
        <v>0</v>
      </c>
      <c r="N151" s="15">
        <v>0</v>
      </c>
      <c r="O151" s="15">
        <v>588</v>
      </c>
      <c r="P151" s="15">
        <v>0</v>
      </c>
      <c r="Q151" s="15">
        <v>0</v>
      </c>
      <c r="R151" t="s">
        <v>573</v>
      </c>
      <c r="S151">
        <v>12</v>
      </c>
      <c r="T151" t="s">
        <v>588</v>
      </c>
    </row>
    <row r="152" spans="1:20" x14ac:dyDescent="0.3">
      <c r="A152" t="s">
        <v>955</v>
      </c>
      <c r="B152">
        <v>425</v>
      </c>
      <c r="C152" t="s">
        <v>324</v>
      </c>
      <c r="D152" s="15" t="s">
        <v>325</v>
      </c>
      <c r="E152" s="15" t="s">
        <v>956</v>
      </c>
      <c r="F152" s="15" t="s">
        <v>6</v>
      </c>
      <c r="G152" s="15">
        <v>282.75</v>
      </c>
      <c r="H152" s="15">
        <v>0</v>
      </c>
      <c r="I152" s="15">
        <v>0</v>
      </c>
      <c r="J152" s="15">
        <v>0</v>
      </c>
      <c r="K152" s="15">
        <v>0</v>
      </c>
      <c r="L152" s="15">
        <v>0</v>
      </c>
      <c r="M152" s="15">
        <v>0</v>
      </c>
      <c r="N152" s="15">
        <v>0</v>
      </c>
      <c r="O152" s="15">
        <v>27496</v>
      </c>
      <c r="P152" s="15">
        <v>0</v>
      </c>
      <c r="Q152" s="15">
        <v>0</v>
      </c>
      <c r="R152" t="s">
        <v>536</v>
      </c>
      <c r="S152">
        <v>7</v>
      </c>
      <c r="T152" t="s">
        <v>325</v>
      </c>
    </row>
    <row r="153" spans="1:20" x14ac:dyDescent="0.3">
      <c r="A153" t="s">
        <v>1297</v>
      </c>
      <c r="B153">
        <v>0</v>
      </c>
      <c r="C153" t="s">
        <v>326</v>
      </c>
      <c r="D153" t="s">
        <v>327</v>
      </c>
      <c r="E153" t="s">
        <v>1298</v>
      </c>
      <c r="F153" t="s">
        <v>9</v>
      </c>
      <c r="G153" s="15">
        <v>0</v>
      </c>
      <c r="H153" s="15">
        <v>0</v>
      </c>
      <c r="I153" s="15">
        <v>0</v>
      </c>
      <c r="J153" s="15">
        <v>0</v>
      </c>
      <c r="K153" s="15">
        <v>0</v>
      </c>
      <c r="L153" s="15">
        <v>0</v>
      </c>
      <c r="M153" s="15">
        <v>0</v>
      </c>
      <c r="N153" s="15">
        <v>0</v>
      </c>
      <c r="O153" s="15">
        <v>0</v>
      </c>
      <c r="P153" s="15">
        <v>0</v>
      </c>
      <c r="Q153" s="15">
        <v>0</v>
      </c>
      <c r="R153">
        <v>0</v>
      </c>
      <c r="S153">
        <v>0</v>
      </c>
      <c r="T153" t="s">
        <v>327</v>
      </c>
    </row>
    <row r="154" spans="1:20" x14ac:dyDescent="0.3">
      <c r="A154" t="s">
        <v>957</v>
      </c>
      <c r="B154">
        <v>399</v>
      </c>
      <c r="C154" t="s">
        <v>328</v>
      </c>
      <c r="D154" t="s">
        <v>329</v>
      </c>
      <c r="E154" t="s">
        <v>958</v>
      </c>
      <c r="F154" t="s">
        <v>6</v>
      </c>
      <c r="G154" s="15">
        <v>525.47800000000007</v>
      </c>
      <c r="H154" s="15">
        <v>0</v>
      </c>
      <c r="I154" s="15">
        <v>0</v>
      </c>
      <c r="J154" s="15">
        <v>0</v>
      </c>
      <c r="K154" s="15">
        <v>0</v>
      </c>
      <c r="L154" s="15">
        <v>0</v>
      </c>
      <c r="M154" s="15">
        <v>0</v>
      </c>
      <c r="N154" s="15">
        <v>0</v>
      </c>
      <c r="O154" s="15">
        <v>45795</v>
      </c>
      <c r="P154" s="15">
        <v>0</v>
      </c>
      <c r="Q154" s="15">
        <v>0</v>
      </c>
      <c r="R154" t="s">
        <v>536</v>
      </c>
      <c r="S154">
        <v>11</v>
      </c>
      <c r="T154" t="s">
        <v>329</v>
      </c>
    </row>
    <row r="155" spans="1:20" x14ac:dyDescent="0.3">
      <c r="A155" t="s">
        <v>959</v>
      </c>
      <c r="B155">
        <v>395</v>
      </c>
      <c r="C155" t="s">
        <v>330</v>
      </c>
      <c r="D155" s="15" t="s">
        <v>331</v>
      </c>
      <c r="E155" s="15" t="s">
        <v>960</v>
      </c>
      <c r="F155" s="148" t="s">
        <v>9</v>
      </c>
      <c r="G155" s="15">
        <v>583.92999999999995</v>
      </c>
      <c r="H155" s="15">
        <v>0</v>
      </c>
      <c r="I155" s="15">
        <v>0</v>
      </c>
      <c r="J155" s="15">
        <v>0</v>
      </c>
      <c r="K155" s="15">
        <v>654.35800000000006</v>
      </c>
      <c r="L155" s="15">
        <v>0</v>
      </c>
      <c r="M155" s="15">
        <v>0</v>
      </c>
      <c r="N155" s="15">
        <v>0</v>
      </c>
      <c r="O155" s="15">
        <v>50865</v>
      </c>
      <c r="P155" s="15">
        <v>0</v>
      </c>
      <c r="Q155" s="15">
        <v>0</v>
      </c>
      <c r="R155" t="s">
        <v>536</v>
      </c>
      <c r="S155">
        <v>22</v>
      </c>
      <c r="T155" t="s">
        <v>331</v>
      </c>
    </row>
    <row r="156" spans="1:20" x14ac:dyDescent="0.3">
      <c r="A156" t="s">
        <v>961</v>
      </c>
      <c r="B156">
        <v>759</v>
      </c>
      <c r="C156" t="s">
        <v>332</v>
      </c>
      <c r="D156" s="15" t="s">
        <v>333</v>
      </c>
      <c r="E156" s="15" t="s">
        <v>962</v>
      </c>
      <c r="F156" s="148" t="s">
        <v>14</v>
      </c>
      <c r="G156" s="15">
        <v>126.91500000000001</v>
      </c>
      <c r="H156" s="15">
        <v>0</v>
      </c>
      <c r="I156" s="15">
        <v>0</v>
      </c>
      <c r="J156" s="15">
        <v>0</v>
      </c>
      <c r="K156" s="15">
        <v>0</v>
      </c>
      <c r="L156" s="15">
        <v>0</v>
      </c>
      <c r="M156" s="15">
        <v>0</v>
      </c>
      <c r="N156" s="15">
        <v>0</v>
      </c>
      <c r="O156" s="15">
        <v>12063</v>
      </c>
      <c r="P156" s="15">
        <v>0</v>
      </c>
      <c r="Q156" s="15">
        <v>0</v>
      </c>
      <c r="R156" t="s">
        <v>536</v>
      </c>
      <c r="S156">
        <v>7</v>
      </c>
      <c r="T156" t="s">
        <v>333</v>
      </c>
    </row>
    <row r="157" spans="1:20" x14ac:dyDescent="0.3">
      <c r="A157" t="s">
        <v>1299</v>
      </c>
      <c r="B157">
        <v>0</v>
      </c>
      <c r="C157" t="s">
        <v>1300</v>
      </c>
      <c r="D157" t="s">
        <v>1301</v>
      </c>
      <c r="E157" t="s">
        <v>585</v>
      </c>
      <c r="F157" t="s">
        <v>12</v>
      </c>
      <c r="G157" s="15">
        <v>0</v>
      </c>
      <c r="H157" s="15">
        <v>0</v>
      </c>
      <c r="I157" s="15">
        <v>0</v>
      </c>
      <c r="J157" s="15">
        <v>0</v>
      </c>
      <c r="K157" s="15">
        <v>0</v>
      </c>
      <c r="L157" s="15">
        <f>131</f>
        <v>131</v>
      </c>
      <c r="M157" s="15">
        <v>0</v>
      </c>
      <c r="N157" s="15">
        <v>0</v>
      </c>
      <c r="O157" s="15">
        <v>0</v>
      </c>
      <c r="P157" s="15">
        <v>0</v>
      </c>
      <c r="Q157" s="15">
        <v>0</v>
      </c>
      <c r="R157" t="s">
        <v>2187</v>
      </c>
      <c r="S157">
        <v>0</v>
      </c>
      <c r="T157">
        <v>0</v>
      </c>
    </row>
    <row r="158" spans="1:20" x14ac:dyDescent="0.3">
      <c r="A158" t="s">
        <v>963</v>
      </c>
      <c r="B158">
        <v>364</v>
      </c>
      <c r="C158" t="s">
        <v>334</v>
      </c>
      <c r="D158" t="s">
        <v>335</v>
      </c>
      <c r="E158" t="s">
        <v>964</v>
      </c>
      <c r="F158" t="s">
        <v>14</v>
      </c>
      <c r="G158" s="15">
        <v>271.923</v>
      </c>
      <c r="H158" s="15">
        <v>0</v>
      </c>
      <c r="I158" s="15">
        <v>0</v>
      </c>
      <c r="J158" s="15">
        <v>0</v>
      </c>
      <c r="K158" s="15">
        <v>0</v>
      </c>
      <c r="L158" s="15">
        <v>0</v>
      </c>
      <c r="M158" s="15">
        <v>0</v>
      </c>
      <c r="N158" s="15">
        <v>0</v>
      </c>
      <c r="O158" s="15">
        <v>21447</v>
      </c>
      <c r="P158" s="15">
        <v>0</v>
      </c>
      <c r="Q158" s="15">
        <v>0</v>
      </c>
      <c r="R158" t="s">
        <v>536</v>
      </c>
      <c r="S158">
        <v>5</v>
      </c>
      <c r="T158" t="s">
        <v>335</v>
      </c>
    </row>
    <row r="159" spans="1:20" x14ac:dyDescent="0.3">
      <c r="A159" t="s">
        <v>965</v>
      </c>
      <c r="B159">
        <v>410</v>
      </c>
      <c r="C159" t="s">
        <v>336</v>
      </c>
      <c r="D159" s="15" t="s">
        <v>337</v>
      </c>
      <c r="E159" s="15" t="s">
        <v>966</v>
      </c>
      <c r="F159" s="15" t="s">
        <v>4</v>
      </c>
      <c r="G159" s="15">
        <v>558.02</v>
      </c>
      <c r="H159" s="15">
        <v>0</v>
      </c>
      <c r="I159" s="15">
        <v>0</v>
      </c>
      <c r="J159" s="15">
        <v>0</v>
      </c>
      <c r="K159" s="15">
        <v>0</v>
      </c>
      <c r="L159" s="15">
        <v>0</v>
      </c>
      <c r="M159" s="15">
        <v>0</v>
      </c>
      <c r="N159" s="15">
        <v>0</v>
      </c>
      <c r="O159" s="15">
        <v>47671</v>
      </c>
      <c r="P159" s="15">
        <v>0</v>
      </c>
      <c r="Q159" s="15">
        <v>0</v>
      </c>
      <c r="R159" t="s">
        <v>536</v>
      </c>
      <c r="S159">
        <v>12</v>
      </c>
      <c r="T159" t="s">
        <v>337</v>
      </c>
    </row>
    <row r="160" spans="1:20" x14ac:dyDescent="0.3">
      <c r="A160" t="s">
        <v>967</v>
      </c>
      <c r="B160">
        <v>339</v>
      </c>
      <c r="C160" t="s">
        <v>338</v>
      </c>
      <c r="D160" s="15" t="s">
        <v>339</v>
      </c>
      <c r="E160" s="15" t="s">
        <v>968</v>
      </c>
      <c r="F160" s="15" t="s">
        <v>4</v>
      </c>
      <c r="G160" s="15">
        <v>0</v>
      </c>
      <c r="H160" s="15">
        <v>0</v>
      </c>
      <c r="I160" s="15">
        <v>0</v>
      </c>
      <c r="J160" s="15">
        <v>0</v>
      </c>
      <c r="K160" s="15">
        <v>152.63499999999999</v>
      </c>
      <c r="L160" s="15">
        <v>0</v>
      </c>
      <c r="M160" s="15">
        <v>0</v>
      </c>
      <c r="N160" s="15">
        <v>0</v>
      </c>
      <c r="O160" s="15">
        <v>0</v>
      </c>
      <c r="P160" s="15">
        <v>0</v>
      </c>
      <c r="Q160" s="15">
        <v>0</v>
      </c>
      <c r="R160" t="s">
        <v>536</v>
      </c>
      <c r="S160">
        <v>12</v>
      </c>
      <c r="T160" t="s">
        <v>339</v>
      </c>
    </row>
    <row r="161" spans="1:20" x14ac:dyDescent="0.3">
      <c r="A161" t="s">
        <v>768</v>
      </c>
      <c r="B161">
        <v>108</v>
      </c>
      <c r="C161" t="s">
        <v>769</v>
      </c>
      <c r="D161" s="15" t="s">
        <v>2183</v>
      </c>
      <c r="E161" s="15" t="s">
        <v>585</v>
      </c>
      <c r="F161" s="15" t="s">
        <v>12</v>
      </c>
      <c r="G161" s="15">
        <v>217.99999999999997</v>
      </c>
      <c r="H161" s="15">
        <v>0</v>
      </c>
      <c r="I161" s="15">
        <v>0</v>
      </c>
      <c r="J161" s="15">
        <v>0</v>
      </c>
      <c r="K161" s="15">
        <v>0</v>
      </c>
      <c r="L161" s="15">
        <v>0</v>
      </c>
      <c r="M161" s="15">
        <v>0</v>
      </c>
      <c r="N161" s="15">
        <v>0</v>
      </c>
      <c r="O161" s="15">
        <v>35994</v>
      </c>
      <c r="P161" s="15">
        <v>0</v>
      </c>
      <c r="Q161" s="15">
        <v>0</v>
      </c>
      <c r="R161" t="s">
        <v>573</v>
      </c>
      <c r="S161">
        <v>12</v>
      </c>
      <c r="T161">
        <v>0</v>
      </c>
    </row>
    <row r="162" spans="1:20" x14ac:dyDescent="0.3">
      <c r="A162" t="s">
        <v>601</v>
      </c>
      <c r="B162">
        <v>2</v>
      </c>
      <c r="C162" t="s">
        <v>1404</v>
      </c>
      <c r="D162" t="s">
        <v>602</v>
      </c>
      <c r="E162" t="s">
        <v>587</v>
      </c>
      <c r="F162" t="s">
        <v>13</v>
      </c>
      <c r="G162" s="15">
        <v>1944</v>
      </c>
      <c r="H162" s="15">
        <v>0</v>
      </c>
      <c r="I162" s="15">
        <v>0</v>
      </c>
      <c r="J162" s="15">
        <v>0</v>
      </c>
      <c r="K162" s="15">
        <v>0</v>
      </c>
      <c r="L162" s="15">
        <v>0</v>
      </c>
      <c r="M162" s="15">
        <v>0</v>
      </c>
      <c r="N162" s="15">
        <v>0</v>
      </c>
      <c r="O162" s="15">
        <v>148344</v>
      </c>
      <c r="P162" s="15">
        <v>0</v>
      </c>
      <c r="Q162" s="15">
        <v>0</v>
      </c>
      <c r="R162" t="s">
        <v>573</v>
      </c>
      <c r="S162">
        <v>12</v>
      </c>
      <c r="T162" t="s">
        <v>588</v>
      </c>
    </row>
    <row r="163" spans="1:20" x14ac:dyDescent="0.3">
      <c r="A163" t="s">
        <v>969</v>
      </c>
      <c r="B163">
        <v>100</v>
      </c>
      <c r="C163" t="s">
        <v>1416</v>
      </c>
      <c r="D163" t="s">
        <v>970</v>
      </c>
      <c r="E163" t="s">
        <v>971</v>
      </c>
      <c r="F163" t="s">
        <v>13</v>
      </c>
      <c r="G163" s="15">
        <v>0</v>
      </c>
      <c r="H163" s="15">
        <v>0</v>
      </c>
      <c r="I163" s="15">
        <v>0</v>
      </c>
      <c r="J163" s="15">
        <v>59457.999999999993</v>
      </c>
      <c r="K163" s="15">
        <v>0</v>
      </c>
      <c r="L163" s="15">
        <v>0</v>
      </c>
      <c r="M163" s="15">
        <v>0</v>
      </c>
      <c r="N163" s="15">
        <v>0</v>
      </c>
      <c r="O163" s="15">
        <v>0</v>
      </c>
      <c r="P163" s="15">
        <v>0</v>
      </c>
      <c r="Q163" s="15">
        <v>0</v>
      </c>
      <c r="R163" t="s">
        <v>573</v>
      </c>
      <c r="S163">
        <v>12</v>
      </c>
      <c r="T163" t="s">
        <v>343</v>
      </c>
    </row>
    <row r="164" spans="1:20" x14ac:dyDescent="0.3">
      <c r="A164" t="s">
        <v>972</v>
      </c>
      <c r="B164">
        <v>100</v>
      </c>
      <c r="C164" t="s">
        <v>1416</v>
      </c>
      <c r="D164" t="s">
        <v>344</v>
      </c>
      <c r="E164" t="s">
        <v>971</v>
      </c>
      <c r="F164" t="s">
        <v>13</v>
      </c>
      <c r="G164" s="15">
        <v>0</v>
      </c>
      <c r="H164" s="15">
        <v>0</v>
      </c>
      <c r="I164" s="15">
        <v>0</v>
      </c>
      <c r="J164" s="15">
        <v>51134.000000000007</v>
      </c>
      <c r="K164" s="15">
        <v>0</v>
      </c>
      <c r="L164" s="15">
        <v>0</v>
      </c>
      <c r="M164" s="15">
        <v>0</v>
      </c>
      <c r="N164" s="15">
        <v>0</v>
      </c>
      <c r="O164" s="15">
        <v>0</v>
      </c>
      <c r="P164" s="15">
        <v>0</v>
      </c>
      <c r="Q164" s="15">
        <v>0</v>
      </c>
      <c r="R164" t="s">
        <v>573</v>
      </c>
      <c r="S164">
        <v>12</v>
      </c>
      <c r="T164" t="s">
        <v>343</v>
      </c>
    </row>
    <row r="165" spans="1:20" x14ac:dyDescent="0.3">
      <c r="A165" t="s">
        <v>973</v>
      </c>
      <c r="B165">
        <v>100</v>
      </c>
      <c r="C165" t="s">
        <v>1416</v>
      </c>
      <c r="D165" s="15" t="s">
        <v>345</v>
      </c>
      <c r="E165" s="15" t="s">
        <v>971</v>
      </c>
      <c r="F165" s="15" t="s">
        <v>13</v>
      </c>
      <c r="G165" s="15">
        <v>-665</v>
      </c>
      <c r="H165" s="15">
        <v>0</v>
      </c>
      <c r="I165" s="15">
        <v>0</v>
      </c>
      <c r="J165" s="15">
        <v>0</v>
      </c>
      <c r="K165" s="15">
        <v>0</v>
      </c>
      <c r="L165" s="15">
        <v>0</v>
      </c>
      <c r="M165" s="15">
        <v>0</v>
      </c>
      <c r="N165" s="15">
        <v>0</v>
      </c>
      <c r="O165" s="15">
        <v>27594</v>
      </c>
      <c r="P165" s="15">
        <v>0</v>
      </c>
      <c r="Q165" s="15">
        <v>0</v>
      </c>
      <c r="R165" t="s">
        <v>573</v>
      </c>
      <c r="S165">
        <v>12</v>
      </c>
      <c r="T165" t="s">
        <v>343</v>
      </c>
    </row>
    <row r="166" spans="1:20" x14ac:dyDescent="0.3">
      <c r="A166" t="s">
        <v>975</v>
      </c>
      <c r="B166">
        <v>0</v>
      </c>
      <c r="C166" t="s">
        <v>346</v>
      </c>
      <c r="D166" s="15" t="s">
        <v>976</v>
      </c>
      <c r="E166" s="15" t="s">
        <v>849</v>
      </c>
      <c r="F166" s="15" t="s">
        <v>13</v>
      </c>
      <c r="G166" s="15">
        <v>0</v>
      </c>
      <c r="H166" s="15">
        <v>0</v>
      </c>
      <c r="I166" s="15">
        <v>0</v>
      </c>
      <c r="J166" s="15">
        <v>75977.000000000015</v>
      </c>
      <c r="K166" s="15">
        <v>0</v>
      </c>
      <c r="L166" s="15">
        <v>0</v>
      </c>
      <c r="M166" s="15">
        <v>0</v>
      </c>
      <c r="N166" s="15">
        <v>0</v>
      </c>
      <c r="O166" s="15">
        <v>0</v>
      </c>
      <c r="P166" s="15">
        <v>0</v>
      </c>
      <c r="Q166" s="15">
        <v>0</v>
      </c>
      <c r="R166" t="s">
        <v>573</v>
      </c>
      <c r="S166">
        <v>12</v>
      </c>
      <c r="T166" t="s">
        <v>954</v>
      </c>
    </row>
    <row r="167" spans="1:20" x14ac:dyDescent="0.3">
      <c r="A167" t="s">
        <v>979</v>
      </c>
      <c r="B167">
        <v>394</v>
      </c>
      <c r="C167" t="s">
        <v>349</v>
      </c>
      <c r="D167" t="s">
        <v>350</v>
      </c>
      <c r="E167" t="s">
        <v>980</v>
      </c>
      <c r="F167" t="s">
        <v>14</v>
      </c>
      <c r="G167" s="15">
        <v>0</v>
      </c>
      <c r="H167" s="15">
        <v>0</v>
      </c>
      <c r="I167" s="15">
        <v>0</v>
      </c>
      <c r="J167" s="15">
        <v>0</v>
      </c>
      <c r="K167" s="15">
        <v>0</v>
      </c>
      <c r="L167" s="15">
        <v>0</v>
      </c>
      <c r="M167" s="15">
        <v>0</v>
      </c>
      <c r="N167" s="15">
        <v>0</v>
      </c>
      <c r="O167" s="15">
        <v>0</v>
      </c>
      <c r="P167" s="15">
        <v>0</v>
      </c>
      <c r="Q167" s="15">
        <v>0</v>
      </c>
      <c r="R167">
        <v>0</v>
      </c>
      <c r="S167">
        <v>0</v>
      </c>
      <c r="T167" t="s">
        <v>350</v>
      </c>
    </row>
    <row r="168" spans="1:20" x14ac:dyDescent="0.3">
      <c r="A168" t="s">
        <v>981</v>
      </c>
      <c r="B168">
        <v>447</v>
      </c>
      <c r="C168" t="s">
        <v>351</v>
      </c>
      <c r="D168" t="s">
        <v>352</v>
      </c>
      <c r="E168" t="s">
        <v>982</v>
      </c>
      <c r="F168" t="s">
        <v>6</v>
      </c>
      <c r="G168" s="15">
        <v>830.39100000000008</v>
      </c>
      <c r="H168" s="15">
        <v>0</v>
      </c>
      <c r="I168" s="15">
        <v>0</v>
      </c>
      <c r="J168" s="15">
        <v>0</v>
      </c>
      <c r="K168" s="15">
        <v>0</v>
      </c>
      <c r="L168" s="15">
        <v>0</v>
      </c>
      <c r="M168" s="15">
        <v>0</v>
      </c>
      <c r="N168" s="15">
        <v>0</v>
      </c>
      <c r="O168" s="15">
        <v>65371</v>
      </c>
      <c r="P168" s="15">
        <v>0</v>
      </c>
      <c r="Q168" s="15">
        <v>0</v>
      </c>
      <c r="R168" t="s">
        <v>536</v>
      </c>
      <c r="S168">
        <v>11</v>
      </c>
      <c r="T168" t="s">
        <v>352</v>
      </c>
    </row>
    <row r="169" spans="1:20" x14ac:dyDescent="0.3">
      <c r="A169" t="s">
        <v>983</v>
      </c>
      <c r="B169">
        <v>92</v>
      </c>
      <c r="C169" t="s">
        <v>353</v>
      </c>
      <c r="D169" s="15" t="s">
        <v>354</v>
      </c>
      <c r="E169" s="15" t="s">
        <v>984</v>
      </c>
      <c r="F169" s="15" t="s">
        <v>14</v>
      </c>
      <c r="G169" s="15">
        <v>1264.894</v>
      </c>
      <c r="H169" s="15">
        <v>0</v>
      </c>
      <c r="I169" s="15">
        <v>0</v>
      </c>
      <c r="J169" s="15">
        <v>0</v>
      </c>
      <c r="K169" s="15">
        <v>0</v>
      </c>
      <c r="L169" s="15">
        <v>0</v>
      </c>
      <c r="M169" s="15">
        <v>0</v>
      </c>
      <c r="N169" s="15">
        <v>0</v>
      </c>
      <c r="O169" s="15">
        <v>92168</v>
      </c>
      <c r="P169" s="15">
        <v>0</v>
      </c>
      <c r="Q169" s="15">
        <v>0</v>
      </c>
      <c r="R169" t="s">
        <v>536</v>
      </c>
      <c r="S169">
        <v>12</v>
      </c>
      <c r="T169" t="s">
        <v>354</v>
      </c>
    </row>
    <row r="170" spans="1:20" x14ac:dyDescent="0.3">
      <c r="A170" t="s">
        <v>603</v>
      </c>
      <c r="B170">
        <v>2</v>
      </c>
      <c r="C170" t="s">
        <v>80</v>
      </c>
      <c r="D170" t="s">
        <v>94</v>
      </c>
      <c r="E170" t="s">
        <v>604</v>
      </c>
      <c r="F170" t="s">
        <v>14</v>
      </c>
      <c r="G170" s="15">
        <v>1041.6009999999999</v>
      </c>
      <c r="H170" s="15">
        <v>0</v>
      </c>
      <c r="I170" s="15">
        <v>0</v>
      </c>
      <c r="J170" s="15">
        <v>0</v>
      </c>
      <c r="K170" s="15">
        <v>0</v>
      </c>
      <c r="L170" s="15">
        <v>0</v>
      </c>
      <c r="M170" s="15">
        <v>0</v>
      </c>
      <c r="N170" s="15">
        <v>0</v>
      </c>
      <c r="O170" s="15">
        <v>82965</v>
      </c>
      <c r="P170" s="15">
        <v>0</v>
      </c>
      <c r="Q170" s="15">
        <v>0</v>
      </c>
      <c r="R170" t="s">
        <v>536</v>
      </c>
      <c r="S170">
        <v>12</v>
      </c>
      <c r="T170" t="s">
        <v>605</v>
      </c>
    </row>
    <row r="171" spans="1:20" x14ac:dyDescent="0.3">
      <c r="A171" t="s">
        <v>985</v>
      </c>
      <c r="B171">
        <v>586</v>
      </c>
      <c r="C171" t="s">
        <v>355</v>
      </c>
      <c r="D171" s="15" t="s">
        <v>356</v>
      </c>
      <c r="E171" s="15" t="s">
        <v>986</v>
      </c>
      <c r="F171" s="15" t="s">
        <v>7</v>
      </c>
      <c r="G171" s="15">
        <v>355.928</v>
      </c>
      <c r="H171" s="15">
        <v>0</v>
      </c>
      <c r="I171" s="15">
        <v>0</v>
      </c>
      <c r="J171" s="15">
        <v>0</v>
      </c>
      <c r="K171" s="15">
        <v>0</v>
      </c>
      <c r="L171" s="15">
        <v>0</v>
      </c>
      <c r="M171" s="15">
        <v>0</v>
      </c>
      <c r="N171" s="15">
        <v>0</v>
      </c>
      <c r="O171" s="15">
        <v>31983</v>
      </c>
      <c r="P171" s="15">
        <v>0</v>
      </c>
      <c r="Q171" s="15">
        <v>0</v>
      </c>
      <c r="R171" t="s">
        <v>536</v>
      </c>
      <c r="S171">
        <v>11</v>
      </c>
      <c r="T171" t="s">
        <v>356</v>
      </c>
    </row>
    <row r="172" spans="1:20" x14ac:dyDescent="0.3">
      <c r="A172" t="s">
        <v>987</v>
      </c>
      <c r="B172">
        <v>684</v>
      </c>
      <c r="C172" t="s">
        <v>357</v>
      </c>
      <c r="D172" t="s">
        <v>358</v>
      </c>
      <c r="E172" t="s">
        <v>988</v>
      </c>
      <c r="F172" t="s">
        <v>4</v>
      </c>
      <c r="G172" s="15">
        <v>2142.7430000000004</v>
      </c>
      <c r="H172" s="15">
        <v>0</v>
      </c>
      <c r="I172" s="15">
        <v>0</v>
      </c>
      <c r="J172" s="15">
        <v>0</v>
      </c>
      <c r="K172" s="15">
        <v>0</v>
      </c>
      <c r="L172" s="15">
        <v>0</v>
      </c>
      <c r="M172" s="15">
        <v>0</v>
      </c>
      <c r="N172" s="15">
        <v>0</v>
      </c>
      <c r="O172" s="15">
        <v>193187</v>
      </c>
      <c r="P172" s="15">
        <v>0</v>
      </c>
      <c r="Q172" s="15">
        <v>0</v>
      </c>
      <c r="R172" t="s">
        <v>536</v>
      </c>
      <c r="S172">
        <v>12</v>
      </c>
      <c r="T172" t="s">
        <v>358</v>
      </c>
    </row>
    <row r="173" spans="1:20" x14ac:dyDescent="0.3">
      <c r="A173" t="s">
        <v>989</v>
      </c>
      <c r="B173">
        <v>230</v>
      </c>
      <c r="C173" t="s">
        <v>359</v>
      </c>
      <c r="D173" t="s">
        <v>360</v>
      </c>
      <c r="E173" t="s">
        <v>990</v>
      </c>
      <c r="F173" t="s">
        <v>4</v>
      </c>
      <c r="G173" s="15">
        <v>0</v>
      </c>
      <c r="H173" s="15">
        <v>0</v>
      </c>
      <c r="I173" s="15">
        <v>0</v>
      </c>
      <c r="J173" s="15">
        <v>0</v>
      </c>
      <c r="K173" s="15">
        <v>1022.2839999999999</v>
      </c>
      <c r="L173" s="15">
        <v>0</v>
      </c>
      <c r="M173" s="15">
        <v>0</v>
      </c>
      <c r="N173" s="15">
        <v>0</v>
      </c>
      <c r="O173" s="15">
        <v>0</v>
      </c>
      <c r="P173" s="15">
        <v>0</v>
      </c>
      <c r="Q173" s="15">
        <v>0</v>
      </c>
      <c r="R173" t="s">
        <v>536</v>
      </c>
      <c r="S173">
        <v>12</v>
      </c>
      <c r="T173" t="s">
        <v>360</v>
      </c>
    </row>
    <row r="174" spans="1:20" x14ac:dyDescent="0.3">
      <c r="A174" t="s">
        <v>991</v>
      </c>
      <c r="B174">
        <v>72</v>
      </c>
      <c r="C174" t="s">
        <v>361</v>
      </c>
      <c r="D174" t="s">
        <v>362</v>
      </c>
      <c r="E174" t="s">
        <v>992</v>
      </c>
      <c r="F174" t="s">
        <v>14</v>
      </c>
      <c r="G174" s="15">
        <v>545.93899999999996</v>
      </c>
      <c r="H174" s="15">
        <v>0</v>
      </c>
      <c r="I174" s="15">
        <v>0</v>
      </c>
      <c r="J174" s="15">
        <v>0</v>
      </c>
      <c r="K174" s="15">
        <v>0</v>
      </c>
      <c r="L174" s="15">
        <v>0</v>
      </c>
      <c r="M174" s="15">
        <v>0</v>
      </c>
      <c r="N174" s="15">
        <v>0</v>
      </c>
      <c r="O174" s="15">
        <v>44276</v>
      </c>
      <c r="P174" s="15">
        <v>0</v>
      </c>
      <c r="Q174" s="15">
        <v>0</v>
      </c>
      <c r="R174" t="s">
        <v>536</v>
      </c>
      <c r="S174">
        <v>12</v>
      </c>
      <c r="T174" t="s">
        <v>362</v>
      </c>
    </row>
    <row r="175" spans="1:20" x14ac:dyDescent="0.3">
      <c r="A175" t="s">
        <v>993</v>
      </c>
      <c r="B175">
        <v>227</v>
      </c>
      <c r="C175" t="s">
        <v>1418</v>
      </c>
      <c r="D175" t="s">
        <v>995</v>
      </c>
      <c r="E175" t="s">
        <v>997</v>
      </c>
      <c r="F175" t="s">
        <v>10</v>
      </c>
      <c r="G175" s="15">
        <v>0</v>
      </c>
      <c r="H175" s="15">
        <v>56413.000000000007</v>
      </c>
      <c r="I175" s="15">
        <v>0</v>
      </c>
      <c r="J175" s="15">
        <v>0</v>
      </c>
      <c r="K175" s="15">
        <v>0</v>
      </c>
      <c r="L175" s="15">
        <v>0</v>
      </c>
      <c r="M175" s="15">
        <v>0</v>
      </c>
      <c r="N175" s="15">
        <v>0</v>
      </c>
      <c r="O175" s="15">
        <v>0</v>
      </c>
      <c r="P175" s="15">
        <v>784728</v>
      </c>
      <c r="Q175" s="15">
        <v>784728</v>
      </c>
      <c r="R175" t="s">
        <v>573</v>
      </c>
      <c r="S175">
        <v>12</v>
      </c>
      <c r="T175" t="s">
        <v>996</v>
      </c>
    </row>
    <row r="176" spans="1:20" x14ac:dyDescent="0.3">
      <c r="A176" t="s">
        <v>998</v>
      </c>
      <c r="B176">
        <v>227</v>
      </c>
      <c r="C176" t="s">
        <v>1418</v>
      </c>
      <c r="D176" s="15" t="s">
        <v>999</v>
      </c>
      <c r="E176" s="15" t="s">
        <v>997</v>
      </c>
      <c r="F176" s="15" t="s">
        <v>10</v>
      </c>
      <c r="G176" s="15">
        <v>0</v>
      </c>
      <c r="H176" s="15">
        <v>-162</v>
      </c>
      <c r="I176" s="15">
        <v>0</v>
      </c>
      <c r="J176" s="15">
        <v>0</v>
      </c>
      <c r="K176" s="15">
        <v>0</v>
      </c>
      <c r="L176" s="15">
        <v>0</v>
      </c>
      <c r="M176" s="15">
        <v>0</v>
      </c>
      <c r="N176" s="15">
        <v>0</v>
      </c>
      <c r="O176" s="15">
        <v>0</v>
      </c>
      <c r="P176" s="15">
        <v>3473</v>
      </c>
      <c r="Q176" s="15">
        <v>3473</v>
      </c>
      <c r="R176" t="s">
        <v>573</v>
      </c>
      <c r="S176">
        <v>12</v>
      </c>
      <c r="T176" t="s">
        <v>996</v>
      </c>
    </row>
    <row r="177" spans="1:20" x14ac:dyDescent="0.3">
      <c r="A177" t="s">
        <v>1000</v>
      </c>
      <c r="B177">
        <v>363</v>
      </c>
      <c r="C177" t="s">
        <v>363</v>
      </c>
      <c r="D177" t="s">
        <v>364</v>
      </c>
      <c r="E177" t="s">
        <v>1001</v>
      </c>
      <c r="F177" t="s">
        <v>13</v>
      </c>
      <c r="G177" s="15">
        <v>387.51500000000004</v>
      </c>
      <c r="H177" s="15">
        <v>0</v>
      </c>
      <c r="I177" s="15">
        <v>0</v>
      </c>
      <c r="J177" s="15">
        <v>0</v>
      </c>
      <c r="K177" s="15">
        <v>0</v>
      </c>
      <c r="L177" s="15">
        <v>0</v>
      </c>
      <c r="M177" s="15">
        <v>0</v>
      </c>
      <c r="N177" s="15">
        <v>0</v>
      </c>
      <c r="O177" s="15">
        <v>30004</v>
      </c>
      <c r="P177" s="15">
        <v>0</v>
      </c>
      <c r="Q177" s="15">
        <v>0</v>
      </c>
      <c r="R177" t="s">
        <v>536</v>
      </c>
      <c r="S177">
        <v>12</v>
      </c>
      <c r="T177" t="s">
        <v>364</v>
      </c>
    </row>
    <row r="178" spans="1:20" x14ac:dyDescent="0.3">
      <c r="A178" t="s">
        <v>1002</v>
      </c>
      <c r="B178">
        <v>0</v>
      </c>
      <c r="C178" t="s">
        <v>1003</v>
      </c>
      <c r="D178" t="s">
        <v>1004</v>
      </c>
      <c r="E178" t="s">
        <v>585</v>
      </c>
      <c r="F178" t="s">
        <v>12</v>
      </c>
      <c r="G178" s="15">
        <v>0</v>
      </c>
      <c r="H178" s="15">
        <v>68210</v>
      </c>
      <c r="I178" s="15">
        <v>0</v>
      </c>
      <c r="J178" s="15">
        <v>0</v>
      </c>
      <c r="K178" s="15">
        <v>0</v>
      </c>
      <c r="L178" s="15">
        <v>0</v>
      </c>
      <c r="M178" s="15">
        <v>0</v>
      </c>
      <c r="N178" s="15">
        <v>0</v>
      </c>
      <c r="O178" s="15">
        <v>0</v>
      </c>
      <c r="P178" s="15">
        <v>285775</v>
      </c>
      <c r="Q178" s="15">
        <v>285775</v>
      </c>
      <c r="R178" t="s">
        <v>573</v>
      </c>
      <c r="S178">
        <v>36</v>
      </c>
      <c r="T178">
        <v>0</v>
      </c>
    </row>
    <row r="179" spans="1:20" x14ac:dyDescent="0.3">
      <c r="A179" t="s">
        <v>1007</v>
      </c>
      <c r="B179">
        <v>344</v>
      </c>
      <c r="C179" t="s">
        <v>367</v>
      </c>
      <c r="D179" s="15" t="s">
        <v>368</v>
      </c>
      <c r="E179" s="15" t="s">
        <v>1008</v>
      </c>
      <c r="F179" s="15" t="s">
        <v>9</v>
      </c>
      <c r="G179" s="15">
        <v>1037.47</v>
      </c>
      <c r="H179" s="15">
        <v>0</v>
      </c>
      <c r="I179" s="15">
        <v>0</v>
      </c>
      <c r="J179" s="15">
        <v>0</v>
      </c>
      <c r="K179" s="15">
        <v>137.54200000000003</v>
      </c>
      <c r="L179" s="15">
        <v>0</v>
      </c>
      <c r="M179" s="15">
        <v>0</v>
      </c>
      <c r="N179" s="15">
        <v>0</v>
      </c>
      <c r="O179" s="15">
        <v>98288</v>
      </c>
      <c r="P179" s="15">
        <v>0</v>
      </c>
      <c r="Q179" s="15">
        <v>0</v>
      </c>
      <c r="R179" t="s">
        <v>536</v>
      </c>
      <c r="S179">
        <v>24</v>
      </c>
      <c r="T179" t="s">
        <v>368</v>
      </c>
    </row>
    <row r="180" spans="1:20" x14ac:dyDescent="0.3">
      <c r="A180" t="s">
        <v>606</v>
      </c>
      <c r="B180">
        <v>2</v>
      </c>
      <c r="C180" t="s">
        <v>1404</v>
      </c>
      <c r="D180" s="15" t="s">
        <v>95</v>
      </c>
      <c r="E180" s="15" t="s">
        <v>591</v>
      </c>
      <c r="F180" s="15" t="s">
        <v>13</v>
      </c>
      <c r="G180" s="15">
        <v>626</v>
      </c>
      <c r="H180" s="15">
        <v>0</v>
      </c>
      <c r="I180" s="15">
        <v>0</v>
      </c>
      <c r="J180" s="15">
        <v>1932</v>
      </c>
      <c r="K180" s="15">
        <v>0</v>
      </c>
      <c r="L180" s="15">
        <v>0</v>
      </c>
      <c r="M180" s="15">
        <v>0</v>
      </c>
      <c r="N180" s="15">
        <v>0</v>
      </c>
      <c r="O180" s="15">
        <v>49518</v>
      </c>
      <c r="P180" s="15">
        <v>0</v>
      </c>
      <c r="Q180" s="15">
        <v>0</v>
      </c>
      <c r="R180" t="s">
        <v>573</v>
      </c>
      <c r="S180">
        <v>24</v>
      </c>
      <c r="T180" t="s">
        <v>592</v>
      </c>
    </row>
    <row r="181" spans="1:20" x14ac:dyDescent="0.3">
      <c r="A181" t="s">
        <v>1014</v>
      </c>
      <c r="B181">
        <v>242</v>
      </c>
      <c r="C181" t="s">
        <v>371</v>
      </c>
      <c r="D181" s="15" t="s">
        <v>372</v>
      </c>
      <c r="E181" s="15" t="s">
        <v>1015</v>
      </c>
      <c r="F181" s="15" t="s">
        <v>4</v>
      </c>
      <c r="G181" s="15">
        <v>204.029</v>
      </c>
      <c r="H181" s="15">
        <v>0</v>
      </c>
      <c r="I181" s="15">
        <v>0</v>
      </c>
      <c r="J181" s="15">
        <v>0</v>
      </c>
      <c r="K181" s="15">
        <v>0</v>
      </c>
      <c r="L181" s="15">
        <v>0</v>
      </c>
      <c r="M181" s="15">
        <v>0</v>
      </c>
      <c r="N181" s="15">
        <v>0</v>
      </c>
      <c r="O181" s="15">
        <v>16888</v>
      </c>
      <c r="P181" s="15">
        <v>0</v>
      </c>
      <c r="Q181" s="15">
        <v>0</v>
      </c>
      <c r="R181" t="s">
        <v>536</v>
      </c>
      <c r="S181">
        <v>12</v>
      </c>
      <c r="T181" t="s">
        <v>372</v>
      </c>
    </row>
    <row r="182" spans="1:20" x14ac:dyDescent="0.3">
      <c r="A182" t="s">
        <v>1016</v>
      </c>
      <c r="B182">
        <v>741</v>
      </c>
      <c r="C182" t="s">
        <v>373</v>
      </c>
      <c r="D182" t="s">
        <v>374</v>
      </c>
      <c r="E182" t="s">
        <v>1017</v>
      </c>
      <c r="F182" t="s">
        <v>5</v>
      </c>
      <c r="G182" s="15">
        <v>3479.0959999999995</v>
      </c>
      <c r="H182" s="15">
        <v>0</v>
      </c>
      <c r="I182" s="15">
        <v>0</v>
      </c>
      <c r="J182" s="15">
        <v>0</v>
      </c>
      <c r="K182" s="15">
        <v>807.53100000000018</v>
      </c>
      <c r="L182" s="15">
        <v>0</v>
      </c>
      <c r="M182" s="15">
        <v>0</v>
      </c>
      <c r="N182" s="15">
        <v>0</v>
      </c>
      <c r="O182" s="15">
        <v>230245</v>
      </c>
      <c r="P182" s="15">
        <v>0</v>
      </c>
      <c r="Q182" s="15">
        <v>0</v>
      </c>
      <c r="R182" t="s">
        <v>536</v>
      </c>
      <c r="S182">
        <v>24</v>
      </c>
      <c r="T182" t="s">
        <v>374</v>
      </c>
    </row>
    <row r="183" spans="1:20" x14ac:dyDescent="0.3">
      <c r="A183" t="s">
        <v>1018</v>
      </c>
      <c r="B183">
        <v>106</v>
      </c>
      <c r="C183" t="s">
        <v>375</v>
      </c>
      <c r="D183" t="s">
        <v>376</v>
      </c>
      <c r="E183" t="s">
        <v>1019</v>
      </c>
      <c r="F183" t="s">
        <v>4</v>
      </c>
      <c r="G183" s="15">
        <v>52998</v>
      </c>
      <c r="H183" s="15">
        <v>0</v>
      </c>
      <c r="I183" s="15">
        <v>0</v>
      </c>
      <c r="J183" s="15">
        <v>0</v>
      </c>
      <c r="K183" s="15">
        <v>0</v>
      </c>
      <c r="L183" s="15">
        <v>0</v>
      </c>
      <c r="M183" s="15">
        <v>0</v>
      </c>
      <c r="N183" s="15">
        <v>0</v>
      </c>
      <c r="O183" s="15">
        <v>3493056</v>
      </c>
      <c r="P183" s="15">
        <v>0</v>
      </c>
      <c r="Q183" s="15">
        <v>0</v>
      </c>
      <c r="R183" t="s">
        <v>573</v>
      </c>
      <c r="S183">
        <v>12</v>
      </c>
      <c r="T183" t="s">
        <v>408</v>
      </c>
    </row>
    <row r="184" spans="1:20" x14ac:dyDescent="0.3">
      <c r="A184" t="s">
        <v>1020</v>
      </c>
      <c r="B184">
        <v>106</v>
      </c>
      <c r="C184" t="s">
        <v>375</v>
      </c>
      <c r="D184" t="s">
        <v>377</v>
      </c>
      <c r="E184" t="s">
        <v>1019</v>
      </c>
      <c r="F184" t="s">
        <v>4</v>
      </c>
      <c r="G184" s="15">
        <v>1194.6200000000001</v>
      </c>
      <c r="H184" s="15">
        <v>0</v>
      </c>
      <c r="I184" s="15">
        <v>0</v>
      </c>
      <c r="J184" s="15">
        <v>0</v>
      </c>
      <c r="K184" s="15">
        <v>0</v>
      </c>
      <c r="L184" s="15">
        <v>0</v>
      </c>
      <c r="M184" s="15">
        <v>0</v>
      </c>
      <c r="N184" s="15">
        <v>0</v>
      </c>
      <c r="O184" s="15">
        <v>89334</v>
      </c>
      <c r="P184" s="15">
        <v>0</v>
      </c>
      <c r="Q184" s="15">
        <v>0</v>
      </c>
      <c r="R184" t="s">
        <v>573</v>
      </c>
      <c r="S184">
        <v>12</v>
      </c>
      <c r="T184" t="s">
        <v>408</v>
      </c>
    </row>
    <row r="185" spans="1:20" x14ac:dyDescent="0.3">
      <c r="A185" t="s">
        <v>1021</v>
      </c>
      <c r="B185">
        <v>375</v>
      </c>
      <c r="C185" t="s">
        <v>409</v>
      </c>
      <c r="D185" t="s">
        <v>410</v>
      </c>
      <c r="E185" t="s">
        <v>1022</v>
      </c>
      <c r="F185" t="s">
        <v>9</v>
      </c>
      <c r="G185" s="15">
        <v>79.087999999999994</v>
      </c>
      <c r="H185" s="15">
        <v>0</v>
      </c>
      <c r="I185" s="15">
        <v>0</v>
      </c>
      <c r="J185" s="15">
        <v>0</v>
      </c>
      <c r="K185" s="15">
        <v>0</v>
      </c>
      <c r="L185" s="15">
        <v>0</v>
      </c>
      <c r="M185" s="15">
        <v>0</v>
      </c>
      <c r="N185" s="15">
        <v>0</v>
      </c>
      <c r="O185" s="15">
        <v>8900</v>
      </c>
      <c r="P185" s="15">
        <v>0</v>
      </c>
      <c r="Q185" s="15">
        <v>0</v>
      </c>
      <c r="R185" t="s">
        <v>536</v>
      </c>
      <c r="S185">
        <v>3</v>
      </c>
      <c r="T185" t="s">
        <v>410</v>
      </c>
    </row>
    <row r="186" spans="1:20" x14ac:dyDescent="0.3">
      <c r="A186" t="s">
        <v>1023</v>
      </c>
      <c r="B186">
        <v>0</v>
      </c>
      <c r="C186" t="s">
        <v>1024</v>
      </c>
      <c r="D186" s="15" t="s">
        <v>1025</v>
      </c>
      <c r="E186" s="15" t="s">
        <v>1019</v>
      </c>
      <c r="F186" s="15" t="s">
        <v>4</v>
      </c>
      <c r="G186" s="15">
        <v>29497.328000000001</v>
      </c>
      <c r="H186" s="15">
        <v>0</v>
      </c>
      <c r="I186" s="15">
        <v>0</v>
      </c>
      <c r="J186" s="15">
        <v>0</v>
      </c>
      <c r="K186" s="15">
        <v>0</v>
      </c>
      <c r="L186" s="15">
        <v>0</v>
      </c>
      <c r="M186" s="15">
        <v>0</v>
      </c>
      <c r="N186" s="15">
        <v>662.67200000000003</v>
      </c>
      <c r="O186" s="15">
        <v>2211174</v>
      </c>
      <c r="P186" s="15">
        <v>0</v>
      </c>
      <c r="Q186" s="15">
        <v>0</v>
      </c>
      <c r="R186" t="s">
        <v>573</v>
      </c>
      <c r="S186">
        <v>24</v>
      </c>
      <c r="T186" t="s">
        <v>408</v>
      </c>
    </row>
    <row r="187" spans="1:20" x14ac:dyDescent="0.3">
      <c r="A187" t="s">
        <v>1026</v>
      </c>
      <c r="B187">
        <v>452</v>
      </c>
      <c r="C187" t="s">
        <v>1027</v>
      </c>
      <c r="D187" t="s">
        <v>1028</v>
      </c>
      <c r="E187" t="s">
        <v>585</v>
      </c>
      <c r="F187" t="s">
        <v>12</v>
      </c>
      <c r="G187" s="15">
        <v>6548.41</v>
      </c>
      <c r="H187" s="15">
        <v>0.08</v>
      </c>
      <c r="I187" s="15">
        <v>21779.510000000002</v>
      </c>
      <c r="J187" s="15">
        <v>0</v>
      </c>
      <c r="K187" s="15">
        <v>0</v>
      </c>
      <c r="L187" s="15">
        <v>0</v>
      </c>
      <c r="M187" s="15">
        <v>0</v>
      </c>
      <c r="N187" s="15">
        <v>0</v>
      </c>
      <c r="O187" s="15">
        <v>338226</v>
      </c>
      <c r="P187" s="15">
        <v>1</v>
      </c>
      <c r="Q187" s="15">
        <v>9442</v>
      </c>
      <c r="R187" t="s">
        <v>573</v>
      </c>
      <c r="S187">
        <v>72</v>
      </c>
      <c r="T187">
        <v>0</v>
      </c>
    </row>
    <row r="188" spans="1:20" x14ac:dyDescent="0.3">
      <c r="A188" t="s">
        <v>1011</v>
      </c>
      <c r="B188">
        <v>0</v>
      </c>
      <c r="C188" t="s">
        <v>1012</v>
      </c>
      <c r="D188" t="s">
        <v>1013</v>
      </c>
      <c r="E188" t="s">
        <v>585</v>
      </c>
      <c r="F188" t="s">
        <v>12</v>
      </c>
      <c r="G188" s="15">
        <v>277</v>
      </c>
      <c r="H188" s="15">
        <v>0</v>
      </c>
      <c r="I188" s="15">
        <v>69081</v>
      </c>
      <c r="J188" s="15">
        <v>0</v>
      </c>
      <c r="K188" s="15">
        <v>0</v>
      </c>
      <c r="L188" s="15">
        <v>0</v>
      </c>
      <c r="M188" s="15">
        <v>0</v>
      </c>
      <c r="N188" s="15">
        <v>0</v>
      </c>
      <c r="O188" s="15">
        <v>9618</v>
      </c>
      <c r="P188" s="15">
        <v>0</v>
      </c>
      <c r="Q188" s="15">
        <v>22099</v>
      </c>
      <c r="R188" t="s">
        <v>573</v>
      </c>
      <c r="S188">
        <v>24</v>
      </c>
      <c r="T188">
        <v>0</v>
      </c>
    </row>
    <row r="189" spans="1:20" x14ac:dyDescent="0.3">
      <c r="A189" t="s">
        <v>607</v>
      </c>
      <c r="B189">
        <v>2</v>
      </c>
      <c r="C189" t="s">
        <v>80</v>
      </c>
      <c r="D189" s="15" t="s">
        <v>96</v>
      </c>
      <c r="E189" s="15" t="s">
        <v>608</v>
      </c>
      <c r="F189" s="15" t="s">
        <v>7</v>
      </c>
      <c r="G189" s="15">
        <v>1396.2630000000001</v>
      </c>
      <c r="H189" s="15">
        <v>0</v>
      </c>
      <c r="I189" s="15">
        <v>0</v>
      </c>
      <c r="J189" s="15">
        <v>0</v>
      </c>
      <c r="K189" s="15">
        <v>0</v>
      </c>
      <c r="L189" s="15">
        <v>0</v>
      </c>
      <c r="M189" s="15">
        <v>0</v>
      </c>
      <c r="N189" s="15">
        <v>0</v>
      </c>
      <c r="O189" s="15">
        <v>94216</v>
      </c>
      <c r="P189" s="15">
        <v>0</v>
      </c>
      <c r="Q189" s="15">
        <v>0</v>
      </c>
      <c r="R189" t="s">
        <v>536</v>
      </c>
      <c r="S189">
        <v>12</v>
      </c>
      <c r="T189" t="s">
        <v>96</v>
      </c>
    </row>
    <row r="190" spans="1:20" x14ac:dyDescent="0.3">
      <c r="A190" t="s">
        <v>1029</v>
      </c>
      <c r="B190">
        <v>663</v>
      </c>
      <c r="C190" t="s">
        <v>378</v>
      </c>
      <c r="D190" t="s">
        <v>379</v>
      </c>
      <c r="E190" t="s">
        <v>1030</v>
      </c>
      <c r="F190" t="s">
        <v>14</v>
      </c>
      <c r="G190" s="15">
        <v>724.30000000000007</v>
      </c>
      <c r="H190" s="15">
        <v>0</v>
      </c>
      <c r="I190" s="15">
        <v>0</v>
      </c>
      <c r="J190" s="15">
        <v>0</v>
      </c>
      <c r="K190" s="15">
        <v>0</v>
      </c>
      <c r="L190" s="15">
        <v>0</v>
      </c>
      <c r="M190" s="15">
        <v>0</v>
      </c>
      <c r="N190" s="15">
        <v>0</v>
      </c>
      <c r="O190" s="15">
        <v>80568</v>
      </c>
      <c r="P190" s="15">
        <v>0</v>
      </c>
      <c r="Q190" s="15">
        <v>0</v>
      </c>
      <c r="R190" t="s">
        <v>536</v>
      </c>
      <c r="S190">
        <v>12</v>
      </c>
      <c r="T190" t="s">
        <v>379</v>
      </c>
    </row>
    <row r="191" spans="1:20" x14ac:dyDescent="0.3">
      <c r="A191" t="s">
        <v>1031</v>
      </c>
      <c r="B191">
        <v>0</v>
      </c>
      <c r="C191" t="s">
        <v>1032</v>
      </c>
      <c r="D191" s="15" t="s">
        <v>1033</v>
      </c>
      <c r="E191" s="15" t="s">
        <v>1019</v>
      </c>
      <c r="F191" s="15" t="s">
        <v>4</v>
      </c>
      <c r="G191" s="15">
        <v>17373</v>
      </c>
      <c r="H191" s="15">
        <v>0</v>
      </c>
      <c r="I191" s="15">
        <v>0</v>
      </c>
      <c r="J191" s="15">
        <v>0</v>
      </c>
      <c r="K191" s="15">
        <v>0</v>
      </c>
      <c r="L191" s="15">
        <v>0</v>
      </c>
      <c r="M191" s="15">
        <v>0</v>
      </c>
      <c r="N191" s="15">
        <v>0</v>
      </c>
      <c r="O191" s="15">
        <v>504756</v>
      </c>
      <c r="P191" s="15">
        <v>0</v>
      </c>
      <c r="Q191" s="15">
        <v>0</v>
      </c>
      <c r="R191" t="s">
        <v>573</v>
      </c>
      <c r="S191">
        <v>12</v>
      </c>
      <c r="T191" t="s">
        <v>408</v>
      </c>
    </row>
    <row r="192" spans="1:20" x14ac:dyDescent="0.3">
      <c r="A192" t="s">
        <v>1034</v>
      </c>
      <c r="B192">
        <v>409</v>
      </c>
      <c r="C192" t="s">
        <v>380</v>
      </c>
      <c r="D192" s="15" t="s">
        <v>381</v>
      </c>
      <c r="E192" s="15" t="s">
        <v>1269</v>
      </c>
      <c r="F192" s="15" t="s">
        <v>5</v>
      </c>
      <c r="G192" s="15">
        <v>888.18599999999981</v>
      </c>
      <c r="H192" s="15">
        <v>0</v>
      </c>
      <c r="I192" s="15">
        <v>0</v>
      </c>
      <c r="J192" s="15">
        <v>0</v>
      </c>
      <c r="K192" s="15">
        <v>0</v>
      </c>
      <c r="L192" s="15">
        <v>0</v>
      </c>
      <c r="M192" s="15">
        <v>0</v>
      </c>
      <c r="N192" s="15">
        <v>0</v>
      </c>
      <c r="O192" s="15">
        <v>66875</v>
      </c>
      <c r="P192" s="15">
        <v>0</v>
      </c>
      <c r="Q192" s="15">
        <v>0</v>
      </c>
      <c r="R192" t="s">
        <v>536</v>
      </c>
      <c r="S192">
        <v>12</v>
      </c>
      <c r="T192">
        <v>0</v>
      </c>
    </row>
    <row r="193" spans="1:20" x14ac:dyDescent="0.3">
      <c r="A193" t="s">
        <v>1036</v>
      </c>
      <c r="B193">
        <v>111</v>
      </c>
      <c r="C193" t="s">
        <v>1420</v>
      </c>
      <c r="D193" s="15" t="s">
        <v>383</v>
      </c>
      <c r="E193" s="15" t="s">
        <v>849</v>
      </c>
      <c r="F193" s="15" t="s">
        <v>13</v>
      </c>
      <c r="G193" s="15">
        <v>612</v>
      </c>
      <c r="H193" s="15">
        <v>0</v>
      </c>
      <c r="I193" s="15">
        <v>0</v>
      </c>
      <c r="J193" s="15">
        <v>0</v>
      </c>
      <c r="K193" s="15">
        <v>0</v>
      </c>
      <c r="L193" s="15">
        <v>0</v>
      </c>
      <c r="M193" s="15">
        <v>0</v>
      </c>
      <c r="N193" s="15">
        <v>0</v>
      </c>
      <c r="O193" s="15">
        <v>40866</v>
      </c>
      <c r="P193" s="15">
        <v>0</v>
      </c>
      <c r="Q193" s="15">
        <v>0</v>
      </c>
      <c r="R193" t="s">
        <v>573</v>
      </c>
      <c r="S193">
        <v>12</v>
      </c>
      <c r="T193" t="s">
        <v>954</v>
      </c>
    </row>
    <row r="194" spans="1:20" x14ac:dyDescent="0.3">
      <c r="A194" t="s">
        <v>609</v>
      </c>
      <c r="B194">
        <v>2</v>
      </c>
      <c r="C194" t="s">
        <v>1404</v>
      </c>
      <c r="D194" t="s">
        <v>99</v>
      </c>
      <c r="E194" t="s">
        <v>587</v>
      </c>
      <c r="F194" t="s">
        <v>13</v>
      </c>
      <c r="G194" s="15">
        <v>-11</v>
      </c>
      <c r="H194" s="15">
        <v>0</v>
      </c>
      <c r="I194" s="15">
        <v>0</v>
      </c>
      <c r="J194" s="15">
        <v>0</v>
      </c>
      <c r="K194" s="15">
        <v>0</v>
      </c>
      <c r="L194" s="15">
        <v>0</v>
      </c>
      <c r="M194" s="15">
        <v>0</v>
      </c>
      <c r="N194" s="15">
        <v>0</v>
      </c>
      <c r="O194" s="15">
        <v>210</v>
      </c>
      <c r="P194" s="15">
        <v>0</v>
      </c>
      <c r="Q194" s="15">
        <v>0</v>
      </c>
      <c r="R194" t="s">
        <v>573</v>
      </c>
      <c r="S194">
        <v>12</v>
      </c>
      <c r="T194" t="s">
        <v>588</v>
      </c>
    </row>
    <row r="195" spans="1:20" x14ac:dyDescent="0.3">
      <c r="A195" t="s">
        <v>610</v>
      </c>
      <c r="B195">
        <v>2</v>
      </c>
      <c r="C195" t="s">
        <v>80</v>
      </c>
      <c r="D195" t="s">
        <v>100</v>
      </c>
      <c r="E195" t="s">
        <v>611</v>
      </c>
      <c r="F195" t="s">
        <v>14</v>
      </c>
      <c r="G195" s="15">
        <v>9343.4</v>
      </c>
      <c r="H195" s="15">
        <v>0</v>
      </c>
      <c r="I195" s="15">
        <v>0</v>
      </c>
      <c r="J195" s="15">
        <v>0</v>
      </c>
      <c r="K195" s="15">
        <v>0</v>
      </c>
      <c r="L195" s="15">
        <v>0</v>
      </c>
      <c r="M195" s="15">
        <v>0</v>
      </c>
      <c r="N195" s="15">
        <v>0</v>
      </c>
      <c r="O195" s="15">
        <v>640625</v>
      </c>
      <c r="P195" s="15">
        <v>0</v>
      </c>
      <c r="Q195" s="15">
        <v>0</v>
      </c>
      <c r="R195" t="s">
        <v>536</v>
      </c>
      <c r="S195">
        <v>12</v>
      </c>
      <c r="T195" t="s">
        <v>612</v>
      </c>
    </row>
    <row r="196" spans="1:20" x14ac:dyDescent="0.3">
      <c r="A196" t="s">
        <v>1435</v>
      </c>
      <c r="B196">
        <v>106</v>
      </c>
      <c r="C196" t="s">
        <v>375</v>
      </c>
      <c r="D196" s="15" t="s">
        <v>408</v>
      </c>
      <c r="E196" s="15" t="s">
        <v>1019</v>
      </c>
      <c r="F196" s="15" t="s">
        <v>4</v>
      </c>
      <c r="G196" s="15">
        <v>0</v>
      </c>
      <c r="H196" s="15">
        <v>0</v>
      </c>
      <c r="I196" s="15">
        <v>0</v>
      </c>
      <c r="J196" s="15">
        <v>0</v>
      </c>
      <c r="K196" s="15">
        <v>0</v>
      </c>
      <c r="L196" s="15">
        <v>0</v>
      </c>
      <c r="M196" s="15">
        <v>0</v>
      </c>
      <c r="N196" s="15">
        <v>0</v>
      </c>
      <c r="O196" s="15">
        <v>0</v>
      </c>
      <c r="P196" s="15">
        <v>0</v>
      </c>
      <c r="Q196" s="15">
        <v>0</v>
      </c>
      <c r="R196">
        <v>0</v>
      </c>
      <c r="S196">
        <v>0</v>
      </c>
      <c r="T196" t="s">
        <v>408</v>
      </c>
    </row>
    <row r="197" spans="1:20" x14ac:dyDescent="0.3">
      <c r="A197" t="s">
        <v>1436</v>
      </c>
      <c r="B197">
        <v>160</v>
      </c>
      <c r="C197" t="s">
        <v>202</v>
      </c>
      <c r="D197" t="s">
        <v>782</v>
      </c>
      <c r="E197" t="s">
        <v>781</v>
      </c>
      <c r="F197" t="s">
        <v>7</v>
      </c>
      <c r="G197" s="15">
        <v>0</v>
      </c>
      <c r="H197" s="15">
        <v>0</v>
      </c>
      <c r="I197" s="15">
        <v>0</v>
      </c>
      <c r="J197" s="15">
        <v>0</v>
      </c>
      <c r="K197" s="15">
        <v>0</v>
      </c>
      <c r="L197" s="15">
        <v>0</v>
      </c>
      <c r="M197" s="15">
        <v>0</v>
      </c>
      <c r="N197" s="15">
        <v>0</v>
      </c>
      <c r="O197" s="15">
        <v>0</v>
      </c>
      <c r="P197" s="15">
        <v>0</v>
      </c>
      <c r="Q197" s="15">
        <v>0</v>
      </c>
      <c r="R197">
        <v>0</v>
      </c>
      <c r="S197">
        <v>0</v>
      </c>
      <c r="T197" t="s">
        <v>782</v>
      </c>
    </row>
    <row r="198" spans="1:20" x14ac:dyDescent="0.3">
      <c r="A198" t="s">
        <v>564</v>
      </c>
      <c r="B198">
        <v>412</v>
      </c>
      <c r="C198" t="s">
        <v>63</v>
      </c>
      <c r="D198" s="15" t="s">
        <v>64</v>
      </c>
      <c r="E198" s="15" t="s">
        <v>565</v>
      </c>
      <c r="F198" s="15" t="s">
        <v>9</v>
      </c>
      <c r="G198" s="15">
        <v>1733.8140000000001</v>
      </c>
      <c r="H198" s="15">
        <v>0</v>
      </c>
      <c r="I198" s="15">
        <v>0</v>
      </c>
      <c r="J198" s="15">
        <v>0</v>
      </c>
      <c r="K198" s="15">
        <v>0</v>
      </c>
      <c r="L198" s="15">
        <v>0</v>
      </c>
      <c r="M198" s="15">
        <v>0</v>
      </c>
      <c r="N198" s="15">
        <v>0</v>
      </c>
      <c r="O198" s="15">
        <v>121708</v>
      </c>
      <c r="P198" s="15">
        <v>0</v>
      </c>
      <c r="Q198" s="15">
        <v>0</v>
      </c>
      <c r="R198" t="s">
        <v>536</v>
      </c>
      <c r="S198">
        <v>11</v>
      </c>
      <c r="T198" t="s">
        <v>64</v>
      </c>
    </row>
    <row r="199" spans="1:20" x14ac:dyDescent="0.3">
      <c r="A199" t="s">
        <v>613</v>
      </c>
      <c r="B199">
        <v>2</v>
      </c>
      <c r="C199" t="s">
        <v>80</v>
      </c>
      <c r="D199" t="s">
        <v>81</v>
      </c>
      <c r="E199" t="s">
        <v>614</v>
      </c>
      <c r="F199" t="s">
        <v>14</v>
      </c>
      <c r="G199" s="15">
        <v>611.18200000000002</v>
      </c>
      <c r="H199" s="15">
        <v>0</v>
      </c>
      <c r="I199" s="15">
        <v>0</v>
      </c>
      <c r="J199" s="15">
        <v>0</v>
      </c>
      <c r="K199" s="15">
        <v>0</v>
      </c>
      <c r="L199" s="15">
        <v>0</v>
      </c>
      <c r="M199" s="15">
        <v>0</v>
      </c>
      <c r="N199" s="15">
        <v>0</v>
      </c>
      <c r="O199" s="15">
        <v>51235</v>
      </c>
      <c r="P199" s="15">
        <v>0</v>
      </c>
      <c r="Q199" s="15">
        <v>0</v>
      </c>
      <c r="R199" t="s">
        <v>536</v>
      </c>
      <c r="S199">
        <v>12</v>
      </c>
      <c r="T199" t="s">
        <v>615</v>
      </c>
    </row>
    <row r="200" spans="1:20" x14ac:dyDescent="0.3">
      <c r="A200" t="s">
        <v>616</v>
      </c>
      <c r="B200">
        <v>2</v>
      </c>
      <c r="C200" t="s">
        <v>80</v>
      </c>
      <c r="D200" t="s">
        <v>82</v>
      </c>
      <c r="E200" t="s">
        <v>617</v>
      </c>
      <c r="F200" t="s">
        <v>14</v>
      </c>
      <c r="G200" s="15">
        <v>475.7</v>
      </c>
      <c r="H200" s="15">
        <v>0</v>
      </c>
      <c r="I200" s="15">
        <v>0</v>
      </c>
      <c r="J200" s="15">
        <v>0</v>
      </c>
      <c r="K200" s="15">
        <v>0</v>
      </c>
      <c r="L200" s="15">
        <v>0</v>
      </c>
      <c r="M200" s="15">
        <v>0</v>
      </c>
      <c r="N200" s="15">
        <v>0</v>
      </c>
      <c r="O200" s="15">
        <v>37812</v>
      </c>
      <c r="P200" s="15">
        <v>0</v>
      </c>
      <c r="Q200" s="15">
        <v>0</v>
      </c>
      <c r="R200" t="s">
        <v>536</v>
      </c>
      <c r="S200">
        <v>12</v>
      </c>
      <c r="T200" t="s">
        <v>618</v>
      </c>
    </row>
    <row r="201" spans="1:20" x14ac:dyDescent="0.3">
      <c r="A201" t="s">
        <v>1313</v>
      </c>
      <c r="B201">
        <v>2</v>
      </c>
      <c r="C201" t="s">
        <v>80</v>
      </c>
      <c r="D201" t="s">
        <v>85</v>
      </c>
      <c r="E201" t="s">
        <v>608</v>
      </c>
      <c r="F201" t="s">
        <v>7</v>
      </c>
      <c r="G201" s="15">
        <v>0</v>
      </c>
      <c r="H201" s="15">
        <v>0</v>
      </c>
      <c r="I201" s="15">
        <v>0</v>
      </c>
      <c r="J201" s="15">
        <v>0</v>
      </c>
      <c r="K201" s="15">
        <v>0</v>
      </c>
      <c r="L201" s="15">
        <v>0</v>
      </c>
      <c r="M201" s="15">
        <v>0</v>
      </c>
      <c r="N201" s="15">
        <v>0</v>
      </c>
      <c r="O201" s="15">
        <v>0</v>
      </c>
      <c r="P201" s="15">
        <v>0</v>
      </c>
      <c r="Q201" s="15">
        <v>0</v>
      </c>
      <c r="R201">
        <v>0</v>
      </c>
      <c r="S201">
        <v>0</v>
      </c>
      <c r="T201" t="s">
        <v>96</v>
      </c>
    </row>
    <row r="202" spans="1:20" x14ac:dyDescent="0.3">
      <c r="A202" t="s">
        <v>1314</v>
      </c>
      <c r="B202">
        <v>2</v>
      </c>
      <c r="C202" t="s">
        <v>80</v>
      </c>
      <c r="D202" t="s">
        <v>86</v>
      </c>
      <c r="E202" t="s">
        <v>587</v>
      </c>
      <c r="F202" t="s">
        <v>13</v>
      </c>
      <c r="G202" s="15">
        <v>0</v>
      </c>
      <c r="H202" s="15">
        <v>0</v>
      </c>
      <c r="I202" s="15">
        <v>0</v>
      </c>
      <c r="J202" s="15">
        <v>0</v>
      </c>
      <c r="K202" s="15">
        <v>0</v>
      </c>
      <c r="L202" s="15">
        <v>0</v>
      </c>
      <c r="M202" s="15">
        <v>0</v>
      </c>
      <c r="N202" s="15">
        <v>0</v>
      </c>
      <c r="O202" s="15">
        <v>0</v>
      </c>
      <c r="P202" s="15">
        <v>0</v>
      </c>
      <c r="Q202" s="15">
        <v>0</v>
      </c>
      <c r="R202">
        <v>0</v>
      </c>
      <c r="S202">
        <v>0</v>
      </c>
      <c r="T202" t="s">
        <v>588</v>
      </c>
    </row>
    <row r="203" spans="1:20" x14ac:dyDescent="0.3">
      <c r="A203" t="s">
        <v>619</v>
      </c>
      <c r="B203">
        <v>2</v>
      </c>
      <c r="C203" t="s">
        <v>80</v>
      </c>
      <c r="D203" s="15" t="s">
        <v>87</v>
      </c>
      <c r="E203" s="15" t="s">
        <v>620</v>
      </c>
      <c r="F203" s="15" t="s">
        <v>14</v>
      </c>
      <c r="G203" s="15">
        <v>807.12</v>
      </c>
      <c r="H203" s="15">
        <v>0</v>
      </c>
      <c r="I203" s="15">
        <v>0</v>
      </c>
      <c r="J203" s="15">
        <v>0</v>
      </c>
      <c r="K203" s="15">
        <v>0</v>
      </c>
      <c r="L203" s="15">
        <v>23.573</v>
      </c>
      <c r="M203" s="15">
        <v>0</v>
      </c>
      <c r="N203" s="15">
        <v>0</v>
      </c>
      <c r="O203" s="15">
        <v>61918</v>
      </c>
      <c r="P203" s="15">
        <v>0</v>
      </c>
      <c r="Q203" s="15">
        <v>0</v>
      </c>
      <c r="R203" t="s">
        <v>536</v>
      </c>
      <c r="S203">
        <v>23</v>
      </c>
      <c r="T203" t="s">
        <v>621</v>
      </c>
    </row>
    <row r="204" spans="1:20" x14ac:dyDescent="0.3">
      <c r="A204" t="s">
        <v>820</v>
      </c>
      <c r="B204">
        <v>2</v>
      </c>
      <c r="C204" t="s">
        <v>80</v>
      </c>
      <c r="D204" t="s">
        <v>226</v>
      </c>
      <c r="E204" t="s">
        <v>821</v>
      </c>
      <c r="F204" t="s">
        <v>13</v>
      </c>
      <c r="G204" s="15">
        <v>239.99699999999999</v>
      </c>
      <c r="H204" s="15">
        <v>0</v>
      </c>
      <c r="I204" s="15">
        <v>0</v>
      </c>
      <c r="J204" s="15">
        <v>2151.8269999999998</v>
      </c>
      <c r="K204" s="15">
        <v>0</v>
      </c>
      <c r="L204" s="15">
        <v>0</v>
      </c>
      <c r="M204" s="15">
        <v>0</v>
      </c>
      <c r="N204" s="15">
        <v>0</v>
      </c>
      <c r="O204" s="15">
        <v>17402</v>
      </c>
      <c r="P204" s="15">
        <v>0</v>
      </c>
      <c r="Q204" s="15">
        <v>0</v>
      </c>
      <c r="R204" t="s">
        <v>536</v>
      </c>
      <c r="S204">
        <v>20</v>
      </c>
      <c r="T204" t="s">
        <v>226</v>
      </c>
    </row>
    <row r="205" spans="1:20" x14ac:dyDescent="0.3">
      <c r="A205" t="s">
        <v>622</v>
      </c>
      <c r="B205">
        <v>2</v>
      </c>
      <c r="C205" t="s">
        <v>80</v>
      </c>
      <c r="D205" t="s">
        <v>90</v>
      </c>
      <c r="E205" t="s">
        <v>623</v>
      </c>
      <c r="F205" t="s">
        <v>14</v>
      </c>
      <c r="G205" s="15">
        <v>68.007000000000005</v>
      </c>
      <c r="H205" s="15">
        <v>0</v>
      </c>
      <c r="I205" s="15">
        <v>0</v>
      </c>
      <c r="J205" s="15">
        <v>0</v>
      </c>
      <c r="K205" s="15">
        <v>0</v>
      </c>
      <c r="L205" s="15">
        <v>0</v>
      </c>
      <c r="M205" s="15">
        <v>0</v>
      </c>
      <c r="N205" s="15">
        <v>0</v>
      </c>
      <c r="O205" s="15">
        <v>8037</v>
      </c>
      <c r="P205" s="15">
        <v>0</v>
      </c>
      <c r="Q205" s="15">
        <v>0</v>
      </c>
      <c r="R205" t="s">
        <v>536</v>
      </c>
      <c r="S205">
        <v>12</v>
      </c>
      <c r="T205" t="s">
        <v>90</v>
      </c>
    </row>
    <row r="206" spans="1:20" x14ac:dyDescent="0.3">
      <c r="A206" t="s">
        <v>1315</v>
      </c>
      <c r="B206">
        <v>2</v>
      </c>
      <c r="C206" t="s">
        <v>80</v>
      </c>
      <c r="D206" t="s">
        <v>91</v>
      </c>
      <c r="E206" t="s">
        <v>587</v>
      </c>
      <c r="F206" t="s">
        <v>13</v>
      </c>
      <c r="G206" s="15">
        <v>0</v>
      </c>
      <c r="H206" s="15">
        <v>0</v>
      </c>
      <c r="I206" s="15">
        <v>0</v>
      </c>
      <c r="J206" s="15">
        <v>0</v>
      </c>
      <c r="K206" s="15">
        <v>0</v>
      </c>
      <c r="L206" s="15">
        <v>0</v>
      </c>
      <c r="M206" s="15">
        <v>0</v>
      </c>
      <c r="N206" s="15">
        <v>0</v>
      </c>
      <c r="O206" s="15">
        <v>0</v>
      </c>
      <c r="P206" s="15">
        <v>0</v>
      </c>
      <c r="Q206" s="15">
        <v>0</v>
      </c>
      <c r="R206">
        <v>0</v>
      </c>
      <c r="S206">
        <v>0</v>
      </c>
      <c r="T206" t="s">
        <v>588</v>
      </c>
    </row>
    <row r="207" spans="1:20" x14ac:dyDescent="0.3">
      <c r="A207" t="s">
        <v>1437</v>
      </c>
      <c r="B207">
        <v>2</v>
      </c>
      <c r="C207" t="s">
        <v>80</v>
      </c>
      <c r="D207" s="15" t="s">
        <v>393</v>
      </c>
      <c r="E207" s="15" t="s">
        <v>608</v>
      </c>
      <c r="F207" s="15" t="s">
        <v>7</v>
      </c>
      <c r="G207" s="15">
        <v>0</v>
      </c>
      <c r="H207" s="15">
        <v>0</v>
      </c>
      <c r="I207" s="15">
        <v>0</v>
      </c>
      <c r="J207" s="15">
        <v>0</v>
      </c>
      <c r="K207" s="15">
        <v>0</v>
      </c>
      <c r="L207" s="15">
        <v>0</v>
      </c>
      <c r="M207" s="15">
        <v>0</v>
      </c>
      <c r="N207" s="15">
        <v>0</v>
      </c>
      <c r="O207" s="15">
        <v>0</v>
      </c>
      <c r="P207" s="15">
        <v>0</v>
      </c>
      <c r="Q207" s="15">
        <v>0</v>
      </c>
      <c r="R207">
        <v>0</v>
      </c>
      <c r="S207">
        <v>0</v>
      </c>
      <c r="T207" t="s">
        <v>96</v>
      </c>
    </row>
    <row r="208" spans="1:20" x14ac:dyDescent="0.3">
      <c r="A208" t="s">
        <v>1438</v>
      </c>
      <c r="B208">
        <v>2</v>
      </c>
      <c r="C208" t="s">
        <v>80</v>
      </c>
      <c r="D208" t="s">
        <v>394</v>
      </c>
      <c r="E208" t="s">
        <v>611</v>
      </c>
      <c r="F208" t="s">
        <v>14</v>
      </c>
      <c r="G208" s="15">
        <v>0</v>
      </c>
      <c r="H208" s="15">
        <v>0</v>
      </c>
      <c r="I208" s="15">
        <v>0</v>
      </c>
      <c r="J208" s="15">
        <v>0</v>
      </c>
      <c r="K208" s="15">
        <v>0</v>
      </c>
      <c r="L208" s="15">
        <v>0</v>
      </c>
      <c r="M208" s="15">
        <v>0</v>
      </c>
      <c r="N208" s="15">
        <v>0</v>
      </c>
      <c r="O208" s="15">
        <v>0</v>
      </c>
      <c r="P208" s="15">
        <v>0</v>
      </c>
      <c r="Q208" s="15">
        <v>0</v>
      </c>
      <c r="R208">
        <v>0</v>
      </c>
      <c r="S208">
        <v>0</v>
      </c>
      <c r="T208" t="s">
        <v>612</v>
      </c>
    </row>
    <row r="209" spans="1:20" x14ac:dyDescent="0.3">
      <c r="A209" t="s">
        <v>566</v>
      </c>
      <c r="B209">
        <v>635</v>
      </c>
      <c r="C209" t="s">
        <v>65</v>
      </c>
      <c r="D209" t="s">
        <v>66</v>
      </c>
      <c r="E209" t="s">
        <v>567</v>
      </c>
      <c r="F209" t="s">
        <v>9</v>
      </c>
      <c r="G209" s="15">
        <v>929.50099999999998</v>
      </c>
      <c r="H209" s="15">
        <v>0</v>
      </c>
      <c r="I209" s="15">
        <v>0</v>
      </c>
      <c r="J209" s="15">
        <v>0</v>
      </c>
      <c r="K209" s="15">
        <v>0</v>
      </c>
      <c r="L209" s="15">
        <v>0</v>
      </c>
      <c r="M209" s="15">
        <v>0</v>
      </c>
      <c r="N209" s="15">
        <v>0</v>
      </c>
      <c r="O209" s="15">
        <v>109323</v>
      </c>
      <c r="P209" s="15">
        <v>0</v>
      </c>
      <c r="Q209" s="15">
        <v>0</v>
      </c>
      <c r="R209" t="s">
        <v>536</v>
      </c>
      <c r="S209">
        <v>9</v>
      </c>
      <c r="T209" t="s">
        <v>66</v>
      </c>
    </row>
    <row r="210" spans="1:20" x14ac:dyDescent="0.3">
      <c r="A210" t="s">
        <v>624</v>
      </c>
      <c r="B210">
        <v>2</v>
      </c>
      <c r="C210" t="s">
        <v>80</v>
      </c>
      <c r="D210" t="s">
        <v>102</v>
      </c>
      <c r="E210" t="s">
        <v>625</v>
      </c>
      <c r="F210" t="s">
        <v>13</v>
      </c>
      <c r="G210" s="15">
        <v>431.35800000000006</v>
      </c>
      <c r="H210" s="15">
        <v>0</v>
      </c>
      <c r="I210" s="15">
        <v>0</v>
      </c>
      <c r="J210" s="15">
        <v>0</v>
      </c>
      <c r="K210" s="15">
        <v>0</v>
      </c>
      <c r="L210" s="15">
        <v>0</v>
      </c>
      <c r="M210" s="15">
        <v>0</v>
      </c>
      <c r="N210" s="15">
        <v>0</v>
      </c>
      <c r="O210" s="15">
        <v>31942</v>
      </c>
      <c r="P210" s="15">
        <v>0</v>
      </c>
      <c r="Q210" s="15">
        <v>0</v>
      </c>
      <c r="R210" t="s">
        <v>536</v>
      </c>
      <c r="S210">
        <v>12</v>
      </c>
      <c r="T210" t="s">
        <v>102</v>
      </c>
    </row>
    <row r="211" spans="1:20" x14ac:dyDescent="0.3">
      <c r="A211" t="s">
        <v>1316</v>
      </c>
      <c r="B211">
        <v>2</v>
      </c>
      <c r="C211" t="s">
        <v>80</v>
      </c>
      <c r="D211" s="15" t="s">
        <v>1317</v>
      </c>
      <c r="E211" s="15" t="s">
        <v>591</v>
      </c>
      <c r="F211" s="15" t="s">
        <v>13</v>
      </c>
      <c r="G211" s="15">
        <v>0</v>
      </c>
      <c r="H211" s="15">
        <v>0</v>
      </c>
      <c r="I211" s="15">
        <v>0</v>
      </c>
      <c r="J211" s="15">
        <v>0</v>
      </c>
      <c r="K211" s="15">
        <v>0</v>
      </c>
      <c r="L211" s="15">
        <v>0</v>
      </c>
      <c r="M211" s="15">
        <v>0</v>
      </c>
      <c r="N211" s="15">
        <v>0</v>
      </c>
      <c r="O211" s="15">
        <v>0</v>
      </c>
      <c r="P211" s="15">
        <v>0</v>
      </c>
      <c r="Q211" s="15">
        <v>0</v>
      </c>
      <c r="R211">
        <v>0</v>
      </c>
      <c r="S211">
        <v>0</v>
      </c>
      <c r="T211" t="s">
        <v>592</v>
      </c>
    </row>
    <row r="212" spans="1:20" x14ac:dyDescent="0.3">
      <c r="A212" t="s">
        <v>1318</v>
      </c>
      <c r="B212">
        <v>2</v>
      </c>
      <c r="C212" t="s">
        <v>80</v>
      </c>
      <c r="D212" s="15" t="s">
        <v>1319</v>
      </c>
      <c r="E212" s="15" t="s">
        <v>591</v>
      </c>
      <c r="F212" s="15" t="s">
        <v>13</v>
      </c>
      <c r="G212" s="15">
        <v>0</v>
      </c>
      <c r="H212" s="15">
        <v>0</v>
      </c>
      <c r="I212" s="15">
        <v>0</v>
      </c>
      <c r="J212" s="15">
        <v>0</v>
      </c>
      <c r="K212" s="15">
        <v>0</v>
      </c>
      <c r="L212" s="15">
        <v>0</v>
      </c>
      <c r="M212" s="15">
        <v>0</v>
      </c>
      <c r="N212" s="15">
        <v>0</v>
      </c>
      <c r="O212" s="15">
        <v>0</v>
      </c>
      <c r="P212" s="15">
        <v>0</v>
      </c>
      <c r="Q212" s="15">
        <v>0</v>
      </c>
      <c r="R212">
        <v>0</v>
      </c>
      <c r="S212">
        <v>0</v>
      </c>
      <c r="T212" t="s">
        <v>592</v>
      </c>
    </row>
    <row r="213" spans="1:20" x14ac:dyDescent="0.3">
      <c r="A213" t="s">
        <v>1345</v>
      </c>
      <c r="B213">
        <v>2</v>
      </c>
      <c r="C213" t="s">
        <v>80</v>
      </c>
      <c r="D213" s="15" t="s">
        <v>93</v>
      </c>
      <c r="E213" s="15" t="s">
        <v>587</v>
      </c>
      <c r="F213" s="15" t="s">
        <v>13</v>
      </c>
      <c r="G213" s="15">
        <v>0</v>
      </c>
      <c r="H213" s="15">
        <v>0</v>
      </c>
      <c r="I213" s="15">
        <v>0</v>
      </c>
      <c r="J213" s="15">
        <v>0</v>
      </c>
      <c r="K213" s="15">
        <v>0</v>
      </c>
      <c r="L213" s="15">
        <v>0</v>
      </c>
      <c r="M213" s="15">
        <v>0</v>
      </c>
      <c r="N213" s="15">
        <v>0</v>
      </c>
      <c r="O213" s="15">
        <v>0</v>
      </c>
      <c r="P213" s="15">
        <v>0</v>
      </c>
      <c r="Q213" s="15">
        <v>0</v>
      </c>
      <c r="R213">
        <v>0</v>
      </c>
      <c r="S213">
        <v>0</v>
      </c>
      <c r="T213" t="s">
        <v>588</v>
      </c>
    </row>
    <row r="214" spans="1:20" x14ac:dyDescent="0.3">
      <c r="A214" t="s">
        <v>626</v>
      </c>
      <c r="B214">
        <v>169</v>
      </c>
      <c r="C214" t="s">
        <v>1440</v>
      </c>
      <c r="D214" s="15" t="s">
        <v>104</v>
      </c>
      <c r="E214" s="15" t="s">
        <v>627</v>
      </c>
      <c r="F214" s="15" t="s">
        <v>9</v>
      </c>
      <c r="G214" s="15">
        <v>-14</v>
      </c>
      <c r="H214" s="15">
        <v>0</v>
      </c>
      <c r="I214" s="15">
        <v>0</v>
      </c>
      <c r="J214" s="15">
        <v>0</v>
      </c>
      <c r="K214" s="15">
        <v>0</v>
      </c>
      <c r="L214" s="15">
        <v>0</v>
      </c>
      <c r="M214" s="15">
        <v>0</v>
      </c>
      <c r="N214" s="15">
        <v>0</v>
      </c>
      <c r="O214" s="15">
        <v>1638</v>
      </c>
      <c r="P214" s="15">
        <v>0</v>
      </c>
      <c r="Q214" s="15">
        <v>0</v>
      </c>
      <c r="R214" t="s">
        <v>573</v>
      </c>
      <c r="S214">
        <v>12</v>
      </c>
      <c r="T214" t="s">
        <v>112</v>
      </c>
    </row>
    <row r="215" spans="1:20" x14ac:dyDescent="0.3">
      <c r="A215" t="s">
        <v>628</v>
      </c>
      <c r="B215">
        <v>169</v>
      </c>
      <c r="C215" t="s">
        <v>1440</v>
      </c>
      <c r="D215" s="15" t="s">
        <v>105</v>
      </c>
      <c r="E215" s="15" t="s">
        <v>629</v>
      </c>
      <c r="F215" s="15" t="s">
        <v>11</v>
      </c>
      <c r="G215" s="15">
        <v>1176</v>
      </c>
      <c r="H215" s="15">
        <v>0</v>
      </c>
      <c r="I215" s="15">
        <v>0</v>
      </c>
      <c r="J215" s="15">
        <v>0</v>
      </c>
      <c r="K215" s="15">
        <v>0</v>
      </c>
      <c r="L215" s="15">
        <v>0</v>
      </c>
      <c r="M215" s="15">
        <v>0</v>
      </c>
      <c r="N215" s="15">
        <v>0</v>
      </c>
      <c r="O215" s="15">
        <v>96222</v>
      </c>
      <c r="P215" s="15">
        <v>0</v>
      </c>
      <c r="Q215" s="15">
        <v>0</v>
      </c>
      <c r="R215" t="s">
        <v>573</v>
      </c>
      <c r="S215">
        <v>12</v>
      </c>
      <c r="T215" t="s">
        <v>105</v>
      </c>
    </row>
    <row r="216" spans="1:20" x14ac:dyDescent="0.3">
      <c r="A216" t="s">
        <v>630</v>
      </c>
      <c r="B216">
        <v>169</v>
      </c>
      <c r="C216" t="s">
        <v>103</v>
      </c>
      <c r="D216" s="15" t="s">
        <v>173</v>
      </c>
      <c r="E216" s="15" t="s">
        <v>631</v>
      </c>
      <c r="F216" s="15" t="s">
        <v>9</v>
      </c>
      <c r="G216" s="15">
        <v>42283.040999999997</v>
      </c>
      <c r="H216" s="15">
        <v>0</v>
      </c>
      <c r="I216" s="15">
        <v>0</v>
      </c>
      <c r="J216" s="15">
        <v>0</v>
      </c>
      <c r="K216" s="15">
        <v>1121.7429999999999</v>
      </c>
      <c r="L216" s="15">
        <v>0</v>
      </c>
      <c r="M216" s="15">
        <v>0</v>
      </c>
      <c r="N216" s="15">
        <v>0</v>
      </c>
      <c r="O216" s="15">
        <v>3000885</v>
      </c>
      <c r="P216" s="15">
        <v>0</v>
      </c>
      <c r="Q216" s="15">
        <v>0</v>
      </c>
      <c r="R216" t="s">
        <v>536</v>
      </c>
      <c r="S216">
        <v>20</v>
      </c>
      <c r="T216" t="s">
        <v>632</v>
      </c>
    </row>
    <row r="217" spans="1:20" x14ac:dyDescent="0.3">
      <c r="A217" t="s">
        <v>633</v>
      </c>
      <c r="B217">
        <v>169</v>
      </c>
      <c r="C217" t="s">
        <v>1440</v>
      </c>
      <c r="D217" s="15" t="s">
        <v>107</v>
      </c>
      <c r="E217" s="15" t="s">
        <v>634</v>
      </c>
      <c r="F217" s="15" t="s">
        <v>5</v>
      </c>
      <c r="G217" s="15">
        <v>1188</v>
      </c>
      <c r="H217" s="15">
        <v>0</v>
      </c>
      <c r="I217" s="15">
        <v>0</v>
      </c>
      <c r="J217" s="15">
        <v>0</v>
      </c>
      <c r="K217" s="15">
        <v>0</v>
      </c>
      <c r="L217" s="15">
        <v>0</v>
      </c>
      <c r="M217" s="15">
        <v>0</v>
      </c>
      <c r="N217" s="15">
        <v>0</v>
      </c>
      <c r="O217" s="15">
        <v>89040</v>
      </c>
      <c r="P217" s="15">
        <v>0</v>
      </c>
      <c r="Q217" s="15">
        <v>0</v>
      </c>
      <c r="R217" t="s">
        <v>573</v>
      </c>
      <c r="S217">
        <v>12</v>
      </c>
      <c r="T217" t="s">
        <v>107</v>
      </c>
    </row>
    <row r="218" spans="1:20" x14ac:dyDescent="0.3">
      <c r="A218" t="s">
        <v>635</v>
      </c>
      <c r="B218">
        <v>169</v>
      </c>
      <c r="C218" t="s">
        <v>103</v>
      </c>
      <c r="D218" t="s">
        <v>108</v>
      </c>
      <c r="E218" t="s">
        <v>636</v>
      </c>
      <c r="F218" t="s">
        <v>9</v>
      </c>
      <c r="G218" s="15">
        <v>1750.759</v>
      </c>
      <c r="H218" s="15">
        <v>0</v>
      </c>
      <c r="I218" s="15">
        <v>0</v>
      </c>
      <c r="J218" s="15">
        <v>0</v>
      </c>
      <c r="K218" s="15">
        <v>730.81000000000017</v>
      </c>
      <c r="L218" s="15">
        <v>0</v>
      </c>
      <c r="M218" s="15">
        <v>0</v>
      </c>
      <c r="N218" s="15">
        <v>0</v>
      </c>
      <c r="O218" s="15">
        <v>127533</v>
      </c>
      <c r="P218" s="15">
        <v>0</v>
      </c>
      <c r="Q218" s="15">
        <v>0</v>
      </c>
      <c r="R218" t="s">
        <v>536</v>
      </c>
      <c r="S218">
        <v>24</v>
      </c>
      <c r="T218" t="s">
        <v>108</v>
      </c>
    </row>
    <row r="219" spans="1:20" x14ac:dyDescent="0.3">
      <c r="A219" t="s">
        <v>568</v>
      </c>
      <c r="B219">
        <v>293</v>
      </c>
      <c r="C219" t="s">
        <v>67</v>
      </c>
      <c r="D219" s="15" t="s">
        <v>68</v>
      </c>
      <c r="E219" s="15" t="s">
        <v>569</v>
      </c>
      <c r="F219" s="148" t="s">
        <v>4</v>
      </c>
      <c r="G219" s="15">
        <v>642.18200000000002</v>
      </c>
      <c r="H219" s="15">
        <v>0</v>
      </c>
      <c r="I219" s="15">
        <v>0</v>
      </c>
      <c r="J219" s="15">
        <v>2E-3</v>
      </c>
      <c r="K219" s="15">
        <v>0</v>
      </c>
      <c r="L219" s="15">
        <v>0</v>
      </c>
      <c r="M219" s="15">
        <v>0</v>
      </c>
      <c r="N219" s="15">
        <v>0</v>
      </c>
      <c r="O219" s="15">
        <v>56911</v>
      </c>
      <c r="P219" s="15">
        <v>0</v>
      </c>
      <c r="Q219" s="15">
        <v>0</v>
      </c>
      <c r="R219" t="s">
        <v>536</v>
      </c>
      <c r="S219">
        <v>13</v>
      </c>
      <c r="T219" t="s">
        <v>68</v>
      </c>
    </row>
    <row r="220" spans="1:20" x14ac:dyDescent="0.3">
      <c r="A220" t="s">
        <v>637</v>
      </c>
      <c r="B220">
        <v>169</v>
      </c>
      <c r="C220" t="s">
        <v>103</v>
      </c>
      <c r="D220" s="15" t="s">
        <v>111</v>
      </c>
      <c r="E220" s="15" t="s">
        <v>638</v>
      </c>
      <c r="F220" s="15" t="s">
        <v>5</v>
      </c>
      <c r="G220" s="15">
        <v>1293.673</v>
      </c>
      <c r="H220" s="15">
        <v>0</v>
      </c>
      <c r="I220" s="15">
        <v>0</v>
      </c>
      <c r="J220" s="15">
        <v>0</v>
      </c>
      <c r="K220" s="15">
        <v>0</v>
      </c>
      <c r="L220" s="15">
        <v>0</v>
      </c>
      <c r="M220" s="15">
        <v>0</v>
      </c>
      <c r="N220" s="15">
        <v>0</v>
      </c>
      <c r="O220" s="15">
        <v>93715</v>
      </c>
      <c r="P220" s="15">
        <v>0</v>
      </c>
      <c r="Q220" s="15">
        <v>0</v>
      </c>
      <c r="R220" t="s">
        <v>536</v>
      </c>
      <c r="S220">
        <v>12</v>
      </c>
      <c r="T220" t="s">
        <v>111</v>
      </c>
    </row>
    <row r="221" spans="1:20" x14ac:dyDescent="0.3">
      <c r="A221" t="s">
        <v>639</v>
      </c>
      <c r="B221">
        <v>169</v>
      </c>
      <c r="C221" t="s">
        <v>103</v>
      </c>
      <c r="D221" t="s">
        <v>112</v>
      </c>
      <c r="E221" t="s">
        <v>627</v>
      </c>
      <c r="F221" t="s">
        <v>9</v>
      </c>
      <c r="G221" s="15">
        <v>5464.3270000000002</v>
      </c>
      <c r="H221" s="15">
        <v>0</v>
      </c>
      <c r="I221" s="15">
        <v>0</v>
      </c>
      <c r="J221" s="15">
        <v>0</v>
      </c>
      <c r="K221" s="15">
        <v>500.67300000000006</v>
      </c>
      <c r="L221" s="15">
        <v>0</v>
      </c>
      <c r="M221" s="15">
        <v>0</v>
      </c>
      <c r="N221" s="15">
        <v>0</v>
      </c>
      <c r="O221" s="15">
        <v>379012</v>
      </c>
      <c r="P221" s="15">
        <v>0</v>
      </c>
      <c r="Q221" s="15">
        <v>0</v>
      </c>
      <c r="R221" t="s">
        <v>536</v>
      </c>
      <c r="S221">
        <v>24</v>
      </c>
      <c r="T221" t="s">
        <v>112</v>
      </c>
    </row>
    <row r="222" spans="1:20" x14ac:dyDescent="0.3">
      <c r="A222" t="s">
        <v>640</v>
      </c>
      <c r="B222">
        <v>169</v>
      </c>
      <c r="C222" t="s">
        <v>103</v>
      </c>
      <c r="D222" t="s">
        <v>113</v>
      </c>
      <c r="E222" t="s">
        <v>641</v>
      </c>
      <c r="F222" t="s">
        <v>5</v>
      </c>
      <c r="G222" s="15">
        <v>1726.2280000000003</v>
      </c>
      <c r="H222" s="15">
        <v>0</v>
      </c>
      <c r="I222" s="15">
        <v>0</v>
      </c>
      <c r="J222" s="15">
        <v>0</v>
      </c>
      <c r="K222" s="15">
        <v>269.92099999999999</v>
      </c>
      <c r="L222" s="15">
        <v>0</v>
      </c>
      <c r="M222" s="15">
        <v>0</v>
      </c>
      <c r="N222" s="15">
        <v>0</v>
      </c>
      <c r="O222" s="15">
        <v>126877</v>
      </c>
      <c r="P222" s="15">
        <v>0</v>
      </c>
      <c r="Q222" s="15">
        <v>0</v>
      </c>
      <c r="R222" t="s">
        <v>536</v>
      </c>
      <c r="S222">
        <v>22</v>
      </c>
      <c r="T222" t="s">
        <v>113</v>
      </c>
    </row>
    <row r="223" spans="1:20" x14ac:dyDescent="0.3">
      <c r="A223" t="s">
        <v>642</v>
      </c>
      <c r="B223">
        <v>169</v>
      </c>
      <c r="C223" t="s">
        <v>103</v>
      </c>
      <c r="D223" s="15" t="s">
        <v>117</v>
      </c>
      <c r="E223" s="15" t="s">
        <v>643</v>
      </c>
      <c r="F223" s="15" t="s">
        <v>9</v>
      </c>
      <c r="G223" s="15">
        <v>3136.9719999999998</v>
      </c>
      <c r="H223" s="15">
        <v>0</v>
      </c>
      <c r="I223" s="15">
        <v>0</v>
      </c>
      <c r="J223" s="15">
        <v>0</v>
      </c>
      <c r="K223" s="15">
        <v>288.81</v>
      </c>
      <c r="L223" s="15">
        <v>0</v>
      </c>
      <c r="M223" s="15">
        <v>0</v>
      </c>
      <c r="N223" s="15">
        <v>0</v>
      </c>
      <c r="O223" s="15">
        <v>225532</v>
      </c>
      <c r="P223" s="15">
        <v>0</v>
      </c>
      <c r="Q223" s="15">
        <v>0</v>
      </c>
      <c r="R223" t="s">
        <v>536</v>
      </c>
      <c r="S223">
        <v>23</v>
      </c>
      <c r="T223" t="s">
        <v>117</v>
      </c>
    </row>
    <row r="224" spans="1:20" x14ac:dyDescent="0.3">
      <c r="A224" t="s">
        <v>644</v>
      </c>
      <c r="B224">
        <v>169</v>
      </c>
      <c r="C224" t="s">
        <v>103</v>
      </c>
      <c r="D224" t="s">
        <v>120</v>
      </c>
      <c r="E224" t="s">
        <v>645</v>
      </c>
      <c r="F224" t="s">
        <v>9</v>
      </c>
      <c r="G224" s="15">
        <v>2697.8969999999999</v>
      </c>
      <c r="H224" s="15">
        <v>0</v>
      </c>
      <c r="I224" s="15">
        <v>0</v>
      </c>
      <c r="J224" s="15">
        <v>0</v>
      </c>
      <c r="K224" s="15">
        <v>276.88</v>
      </c>
      <c r="L224" s="15">
        <v>0</v>
      </c>
      <c r="M224" s="15">
        <v>0</v>
      </c>
      <c r="N224" s="15">
        <v>0</v>
      </c>
      <c r="O224" s="15">
        <v>190564</v>
      </c>
      <c r="P224" s="15">
        <v>0</v>
      </c>
      <c r="Q224" s="15">
        <v>0</v>
      </c>
      <c r="R224" t="s">
        <v>536</v>
      </c>
      <c r="S224">
        <v>23</v>
      </c>
      <c r="T224" t="s">
        <v>120</v>
      </c>
    </row>
    <row r="225" spans="1:20" x14ac:dyDescent="0.3">
      <c r="A225" t="s">
        <v>646</v>
      </c>
      <c r="B225">
        <v>169</v>
      </c>
      <c r="C225" t="s">
        <v>103</v>
      </c>
      <c r="D225" t="s">
        <v>121</v>
      </c>
      <c r="E225" t="s">
        <v>647</v>
      </c>
      <c r="F225" t="s">
        <v>11</v>
      </c>
      <c r="G225" s="15">
        <v>1667.7359999999996</v>
      </c>
      <c r="H225" s="15">
        <v>0</v>
      </c>
      <c r="I225" s="15">
        <v>0</v>
      </c>
      <c r="J225" s="15">
        <v>0</v>
      </c>
      <c r="K225" s="15">
        <v>0</v>
      </c>
      <c r="L225" s="15">
        <v>0</v>
      </c>
      <c r="M225" s="15">
        <v>0</v>
      </c>
      <c r="N225" s="15">
        <v>0</v>
      </c>
      <c r="O225" s="15">
        <v>113109</v>
      </c>
      <c r="P225" s="15">
        <v>0</v>
      </c>
      <c r="Q225" s="15">
        <v>0</v>
      </c>
      <c r="R225" t="s">
        <v>536</v>
      </c>
      <c r="S225">
        <v>12</v>
      </c>
      <c r="T225" t="s">
        <v>121</v>
      </c>
    </row>
    <row r="226" spans="1:20" x14ac:dyDescent="0.3">
      <c r="A226" t="s">
        <v>648</v>
      </c>
      <c r="B226">
        <v>169</v>
      </c>
      <c r="C226" t="s">
        <v>103</v>
      </c>
      <c r="D226" t="s">
        <v>122</v>
      </c>
      <c r="E226" t="s">
        <v>649</v>
      </c>
      <c r="F226" t="s">
        <v>11</v>
      </c>
      <c r="G226" s="15">
        <v>1678.7190000000001</v>
      </c>
      <c r="H226" s="15">
        <v>0</v>
      </c>
      <c r="I226" s="15">
        <v>0</v>
      </c>
      <c r="J226" s="15">
        <v>0</v>
      </c>
      <c r="K226" s="15">
        <v>0</v>
      </c>
      <c r="L226" s="15">
        <v>0</v>
      </c>
      <c r="M226" s="15">
        <v>0</v>
      </c>
      <c r="N226" s="15">
        <v>0</v>
      </c>
      <c r="O226" s="15">
        <v>117478</v>
      </c>
      <c r="P226" s="15">
        <v>0</v>
      </c>
      <c r="Q226" s="15">
        <v>0</v>
      </c>
      <c r="R226" t="s">
        <v>536</v>
      </c>
      <c r="S226">
        <v>12</v>
      </c>
      <c r="T226" t="s">
        <v>122</v>
      </c>
    </row>
    <row r="227" spans="1:20" x14ac:dyDescent="0.3">
      <c r="A227" t="s">
        <v>650</v>
      </c>
      <c r="B227">
        <v>169</v>
      </c>
      <c r="C227" t="s">
        <v>103</v>
      </c>
      <c r="D227" t="s">
        <v>123</v>
      </c>
      <c r="E227" t="s">
        <v>651</v>
      </c>
      <c r="F227" s="148" t="s">
        <v>9</v>
      </c>
      <c r="G227" s="15">
        <v>2010.3620000000001</v>
      </c>
      <c r="H227" s="15">
        <v>0</v>
      </c>
      <c r="I227" s="15">
        <v>0</v>
      </c>
      <c r="J227" s="15">
        <v>0</v>
      </c>
      <c r="K227" s="15">
        <v>0</v>
      </c>
      <c r="L227" s="15">
        <v>0</v>
      </c>
      <c r="M227" s="15">
        <v>0</v>
      </c>
      <c r="N227" s="15">
        <v>0</v>
      </c>
      <c r="O227" s="15">
        <v>159054</v>
      </c>
      <c r="P227" s="15">
        <v>0</v>
      </c>
      <c r="Q227" s="15">
        <v>0</v>
      </c>
      <c r="R227" t="s">
        <v>536</v>
      </c>
      <c r="S227">
        <v>12</v>
      </c>
      <c r="T227" t="s">
        <v>123</v>
      </c>
    </row>
    <row r="228" spans="1:20" x14ac:dyDescent="0.3">
      <c r="A228" t="s">
        <v>652</v>
      </c>
      <c r="B228">
        <v>169</v>
      </c>
      <c r="C228" t="s">
        <v>103</v>
      </c>
      <c r="D228" s="15" t="s">
        <v>124</v>
      </c>
      <c r="E228" s="15" t="s">
        <v>653</v>
      </c>
      <c r="F228" s="15" t="s">
        <v>5</v>
      </c>
      <c r="G228" s="15">
        <v>1267.364</v>
      </c>
      <c r="H228" s="15">
        <v>0</v>
      </c>
      <c r="I228" s="15">
        <v>0</v>
      </c>
      <c r="J228" s="15">
        <v>0</v>
      </c>
      <c r="K228" s="15">
        <v>0</v>
      </c>
      <c r="L228" s="15">
        <v>0</v>
      </c>
      <c r="M228" s="15">
        <v>0</v>
      </c>
      <c r="N228" s="15">
        <v>0</v>
      </c>
      <c r="O228" s="15">
        <v>92890</v>
      </c>
      <c r="P228" s="15">
        <v>0</v>
      </c>
      <c r="Q228" s="15">
        <v>0</v>
      </c>
      <c r="R228" t="s">
        <v>536</v>
      </c>
      <c r="S228">
        <v>12</v>
      </c>
      <c r="T228" t="s">
        <v>124</v>
      </c>
    </row>
    <row r="229" spans="1:20" x14ac:dyDescent="0.3">
      <c r="A229" t="s">
        <v>654</v>
      </c>
      <c r="B229">
        <v>169</v>
      </c>
      <c r="C229" t="s">
        <v>1440</v>
      </c>
      <c r="D229" t="s">
        <v>125</v>
      </c>
      <c r="E229" t="s">
        <v>655</v>
      </c>
      <c r="F229" t="s">
        <v>9</v>
      </c>
      <c r="G229" s="15">
        <v>1421.9999999999998</v>
      </c>
      <c r="H229" s="15">
        <v>0</v>
      </c>
      <c r="I229" s="15">
        <v>0</v>
      </c>
      <c r="J229" s="15">
        <v>0</v>
      </c>
      <c r="K229" s="15">
        <v>0</v>
      </c>
      <c r="L229" s="15">
        <v>0</v>
      </c>
      <c r="M229" s="15">
        <v>0</v>
      </c>
      <c r="N229" s="15">
        <v>0</v>
      </c>
      <c r="O229" s="15">
        <v>118020</v>
      </c>
      <c r="P229" s="15">
        <v>0</v>
      </c>
      <c r="Q229" s="15">
        <v>0</v>
      </c>
      <c r="R229" t="s">
        <v>573</v>
      </c>
      <c r="S229">
        <v>12</v>
      </c>
      <c r="T229" t="s">
        <v>125</v>
      </c>
    </row>
    <row r="230" spans="1:20" x14ac:dyDescent="0.3">
      <c r="A230" t="s">
        <v>578</v>
      </c>
      <c r="B230">
        <v>1</v>
      </c>
      <c r="C230" t="s">
        <v>1272</v>
      </c>
      <c r="D230" t="s">
        <v>70</v>
      </c>
      <c r="E230" t="s">
        <v>572</v>
      </c>
      <c r="F230" t="s">
        <v>13</v>
      </c>
      <c r="G230" s="15">
        <v>0</v>
      </c>
      <c r="H230" s="15">
        <v>0</v>
      </c>
      <c r="I230" s="15">
        <v>0</v>
      </c>
      <c r="J230" s="15">
        <v>26761</v>
      </c>
      <c r="K230" s="15">
        <v>0</v>
      </c>
      <c r="L230" s="15">
        <v>0</v>
      </c>
      <c r="M230" s="15">
        <v>0</v>
      </c>
      <c r="N230" s="15">
        <v>0</v>
      </c>
      <c r="O230" s="15">
        <v>0</v>
      </c>
      <c r="P230" s="15">
        <v>0</v>
      </c>
      <c r="Q230" s="15">
        <v>0</v>
      </c>
      <c r="R230" t="s">
        <v>573</v>
      </c>
      <c r="S230">
        <v>12</v>
      </c>
      <c r="T230" t="s">
        <v>574</v>
      </c>
    </row>
    <row r="231" spans="1:20" x14ac:dyDescent="0.3">
      <c r="A231" t="s">
        <v>656</v>
      </c>
      <c r="B231">
        <v>169</v>
      </c>
      <c r="C231" t="s">
        <v>103</v>
      </c>
      <c r="D231" t="s">
        <v>128</v>
      </c>
      <c r="E231" t="s">
        <v>657</v>
      </c>
      <c r="F231" t="s">
        <v>9</v>
      </c>
      <c r="G231" s="15">
        <v>2644.9059999999999</v>
      </c>
      <c r="H231" s="15">
        <v>0</v>
      </c>
      <c r="I231" s="15">
        <v>0</v>
      </c>
      <c r="J231" s="15">
        <v>0</v>
      </c>
      <c r="K231" s="15">
        <v>0</v>
      </c>
      <c r="L231" s="15">
        <v>0</v>
      </c>
      <c r="M231" s="15">
        <v>0</v>
      </c>
      <c r="N231" s="15">
        <v>0</v>
      </c>
      <c r="O231" s="15">
        <v>186379</v>
      </c>
      <c r="P231" s="15">
        <v>0</v>
      </c>
      <c r="Q231" s="15">
        <v>0</v>
      </c>
      <c r="R231" t="s">
        <v>536</v>
      </c>
      <c r="S231">
        <v>12</v>
      </c>
      <c r="T231" t="s">
        <v>128</v>
      </c>
    </row>
    <row r="232" spans="1:20" x14ac:dyDescent="0.3">
      <c r="A232" t="s">
        <v>658</v>
      </c>
      <c r="B232">
        <v>169</v>
      </c>
      <c r="C232" t="s">
        <v>103</v>
      </c>
      <c r="D232" t="s">
        <v>129</v>
      </c>
      <c r="E232" t="s">
        <v>659</v>
      </c>
      <c r="F232" t="s">
        <v>6</v>
      </c>
      <c r="G232" s="15">
        <v>1825.1849999999999</v>
      </c>
      <c r="H232" s="15">
        <v>0</v>
      </c>
      <c r="I232" s="15">
        <v>0</v>
      </c>
      <c r="J232" s="15">
        <v>0</v>
      </c>
      <c r="K232" s="15">
        <v>0</v>
      </c>
      <c r="L232" s="15">
        <v>0</v>
      </c>
      <c r="M232" s="15">
        <v>0</v>
      </c>
      <c r="N232" s="15">
        <v>0</v>
      </c>
      <c r="O232" s="15">
        <v>129853</v>
      </c>
      <c r="P232" s="15">
        <v>0</v>
      </c>
      <c r="Q232" s="15">
        <v>0</v>
      </c>
      <c r="R232" t="s">
        <v>536</v>
      </c>
      <c r="S232">
        <v>12</v>
      </c>
      <c r="T232" t="s">
        <v>129</v>
      </c>
    </row>
    <row r="233" spans="1:20" x14ac:dyDescent="0.3">
      <c r="A233" t="s">
        <v>660</v>
      </c>
      <c r="B233">
        <v>169</v>
      </c>
      <c r="C233" t="s">
        <v>103</v>
      </c>
      <c r="D233" s="15" t="s">
        <v>131</v>
      </c>
      <c r="E233" s="15" t="s">
        <v>661</v>
      </c>
      <c r="F233" s="15" t="s">
        <v>11</v>
      </c>
      <c r="G233" s="15">
        <v>1864.8490000000002</v>
      </c>
      <c r="H233" s="15">
        <v>0</v>
      </c>
      <c r="I233" s="15">
        <v>0</v>
      </c>
      <c r="J233" s="15">
        <v>0</v>
      </c>
      <c r="K233" s="15">
        <v>0</v>
      </c>
      <c r="L233" s="15">
        <v>0</v>
      </c>
      <c r="M233" s="15">
        <v>0</v>
      </c>
      <c r="N233" s="15">
        <v>0</v>
      </c>
      <c r="O233" s="15">
        <v>129144</v>
      </c>
      <c r="P233" s="15">
        <v>0</v>
      </c>
      <c r="Q233" s="15">
        <v>0</v>
      </c>
      <c r="R233" t="s">
        <v>536</v>
      </c>
      <c r="S233">
        <v>12</v>
      </c>
      <c r="T233" t="s">
        <v>131</v>
      </c>
    </row>
    <row r="234" spans="1:20" x14ac:dyDescent="0.3">
      <c r="A234" t="s">
        <v>662</v>
      </c>
      <c r="B234">
        <v>169</v>
      </c>
      <c r="C234" t="s">
        <v>103</v>
      </c>
      <c r="D234" t="s">
        <v>132</v>
      </c>
      <c r="E234" t="s">
        <v>663</v>
      </c>
      <c r="F234" t="s">
        <v>11</v>
      </c>
      <c r="G234" s="15">
        <v>1973.0769999999995</v>
      </c>
      <c r="H234" s="15">
        <v>0</v>
      </c>
      <c r="I234" s="15">
        <v>0</v>
      </c>
      <c r="J234" s="15">
        <v>0</v>
      </c>
      <c r="K234" s="15">
        <v>0</v>
      </c>
      <c r="L234" s="15">
        <v>8.577</v>
      </c>
      <c r="M234" s="15">
        <v>0</v>
      </c>
      <c r="N234" s="15">
        <v>0</v>
      </c>
      <c r="O234" s="15">
        <v>144285</v>
      </c>
      <c r="P234" s="15">
        <v>0</v>
      </c>
      <c r="Q234" s="15">
        <v>0</v>
      </c>
      <c r="R234" t="s">
        <v>536</v>
      </c>
      <c r="S234">
        <v>24</v>
      </c>
      <c r="T234" t="s">
        <v>132</v>
      </c>
    </row>
    <row r="235" spans="1:20" x14ac:dyDescent="0.3">
      <c r="A235" t="s">
        <v>1321</v>
      </c>
      <c r="B235">
        <v>169</v>
      </c>
      <c r="C235" t="s">
        <v>103</v>
      </c>
      <c r="D235" t="s">
        <v>134</v>
      </c>
      <c r="E235" t="s">
        <v>1384</v>
      </c>
      <c r="F235" t="s">
        <v>9</v>
      </c>
      <c r="G235" s="15">
        <v>0</v>
      </c>
      <c r="H235" s="15">
        <v>0</v>
      </c>
      <c r="I235" s="15">
        <v>0</v>
      </c>
      <c r="J235" s="15">
        <v>0</v>
      </c>
      <c r="K235" s="15">
        <v>0</v>
      </c>
      <c r="L235" s="15">
        <v>0</v>
      </c>
      <c r="M235" s="15">
        <v>0</v>
      </c>
      <c r="N235" s="15">
        <v>0</v>
      </c>
      <c r="O235" s="15">
        <v>0</v>
      </c>
      <c r="P235" s="15">
        <v>0</v>
      </c>
      <c r="Q235" s="15">
        <v>0</v>
      </c>
      <c r="R235">
        <v>0</v>
      </c>
      <c r="S235">
        <v>0</v>
      </c>
      <c r="T235" t="s">
        <v>134</v>
      </c>
    </row>
    <row r="236" spans="1:20" x14ac:dyDescent="0.3">
      <c r="A236" t="s">
        <v>664</v>
      </c>
      <c r="B236">
        <v>169</v>
      </c>
      <c r="C236" t="s">
        <v>103</v>
      </c>
      <c r="D236" t="s">
        <v>136</v>
      </c>
      <c r="E236" t="s">
        <v>665</v>
      </c>
      <c r="F236" t="s">
        <v>9</v>
      </c>
      <c r="G236" s="15">
        <v>1802.5329999999999</v>
      </c>
      <c r="H236" s="15">
        <v>0</v>
      </c>
      <c r="I236" s="15">
        <v>0</v>
      </c>
      <c r="J236" s="15">
        <v>0</v>
      </c>
      <c r="K236" s="15">
        <v>0</v>
      </c>
      <c r="L236" s="15">
        <v>0</v>
      </c>
      <c r="M236" s="15">
        <v>0</v>
      </c>
      <c r="N236" s="15">
        <v>0</v>
      </c>
      <c r="O236" s="15">
        <v>130540</v>
      </c>
      <c r="P236" s="15">
        <v>0</v>
      </c>
      <c r="Q236" s="15">
        <v>0</v>
      </c>
      <c r="R236" t="s">
        <v>536</v>
      </c>
      <c r="S236">
        <v>12</v>
      </c>
      <c r="T236" t="s">
        <v>136</v>
      </c>
    </row>
    <row r="237" spans="1:20" x14ac:dyDescent="0.3">
      <c r="A237" t="s">
        <v>666</v>
      </c>
      <c r="B237">
        <v>169</v>
      </c>
      <c r="C237" t="s">
        <v>103</v>
      </c>
      <c r="D237" t="s">
        <v>137</v>
      </c>
      <c r="E237" t="s">
        <v>667</v>
      </c>
      <c r="F237" t="s">
        <v>9</v>
      </c>
      <c r="G237" s="15">
        <v>1564.4750000000001</v>
      </c>
      <c r="H237" s="15">
        <v>0</v>
      </c>
      <c r="I237" s="15">
        <v>0</v>
      </c>
      <c r="J237" s="15">
        <v>0</v>
      </c>
      <c r="K237" s="15">
        <v>628.00099999999998</v>
      </c>
      <c r="L237" s="15">
        <v>0</v>
      </c>
      <c r="M237" s="15">
        <v>0</v>
      </c>
      <c r="N237" s="15">
        <v>0</v>
      </c>
      <c r="O237" s="15">
        <v>114195</v>
      </c>
      <c r="P237" s="15">
        <v>0</v>
      </c>
      <c r="Q237" s="15">
        <v>0</v>
      </c>
      <c r="R237" t="s">
        <v>536</v>
      </c>
      <c r="S237">
        <v>24</v>
      </c>
      <c r="T237" t="s">
        <v>137</v>
      </c>
    </row>
    <row r="238" spans="1:20" x14ac:dyDescent="0.3">
      <c r="A238" t="s">
        <v>668</v>
      </c>
      <c r="B238">
        <v>169</v>
      </c>
      <c r="C238" t="s">
        <v>103</v>
      </c>
      <c r="D238" s="15" t="s">
        <v>139</v>
      </c>
      <c r="E238" s="15" t="s">
        <v>669</v>
      </c>
      <c r="F238" s="15" t="s">
        <v>9</v>
      </c>
      <c r="G238" s="15">
        <v>2121.4920000000002</v>
      </c>
      <c r="H238" s="15">
        <v>0</v>
      </c>
      <c r="I238" s="15">
        <v>0</v>
      </c>
      <c r="J238" s="15">
        <v>0</v>
      </c>
      <c r="K238" s="15">
        <v>1112.3139999999999</v>
      </c>
      <c r="L238" s="15">
        <v>0</v>
      </c>
      <c r="M238" s="15">
        <v>0</v>
      </c>
      <c r="N238" s="15">
        <v>0</v>
      </c>
      <c r="O238" s="15">
        <v>159711</v>
      </c>
      <c r="P238" s="15">
        <v>0</v>
      </c>
      <c r="Q238" s="15">
        <v>0</v>
      </c>
      <c r="R238" t="s">
        <v>536</v>
      </c>
      <c r="S238">
        <v>20</v>
      </c>
      <c r="T238" t="s">
        <v>670</v>
      </c>
    </row>
    <row r="239" spans="1:20" x14ac:dyDescent="0.3">
      <c r="A239" t="s">
        <v>671</v>
      </c>
      <c r="B239">
        <v>169</v>
      </c>
      <c r="C239" t="s">
        <v>103</v>
      </c>
      <c r="D239" s="15" t="s">
        <v>141</v>
      </c>
      <c r="E239" s="15" t="s">
        <v>672</v>
      </c>
      <c r="F239" s="15" t="s">
        <v>5</v>
      </c>
      <c r="G239" s="15">
        <v>2228.0619999999999</v>
      </c>
      <c r="H239" s="15">
        <v>0</v>
      </c>
      <c r="I239" s="15">
        <v>0</v>
      </c>
      <c r="J239" s="15">
        <v>0</v>
      </c>
      <c r="K239" s="15">
        <v>80.989000000000004</v>
      </c>
      <c r="L239" s="15">
        <v>0</v>
      </c>
      <c r="M239" s="15">
        <v>0</v>
      </c>
      <c r="N239" s="15">
        <v>0</v>
      </c>
      <c r="O239" s="15">
        <v>166493</v>
      </c>
      <c r="P239" s="15">
        <v>0</v>
      </c>
      <c r="Q239" s="15">
        <v>0</v>
      </c>
      <c r="R239" t="s">
        <v>536</v>
      </c>
      <c r="S239">
        <v>17</v>
      </c>
      <c r="T239" t="s">
        <v>141</v>
      </c>
    </row>
    <row r="240" spans="1:20" x14ac:dyDescent="0.3">
      <c r="A240" t="s">
        <v>673</v>
      </c>
      <c r="B240">
        <v>169</v>
      </c>
      <c r="C240" t="s">
        <v>103</v>
      </c>
      <c r="D240" s="15" t="s">
        <v>142</v>
      </c>
      <c r="E240" s="15" t="s">
        <v>674</v>
      </c>
      <c r="F240" s="15" t="s">
        <v>9</v>
      </c>
      <c r="G240" s="15">
        <v>1643.4109999999998</v>
      </c>
      <c r="H240" s="15">
        <v>0</v>
      </c>
      <c r="I240" s="15">
        <v>0</v>
      </c>
      <c r="J240" s="15">
        <v>0</v>
      </c>
      <c r="K240" s="15">
        <v>0</v>
      </c>
      <c r="L240" s="15">
        <v>0</v>
      </c>
      <c r="M240" s="15">
        <v>0</v>
      </c>
      <c r="N240" s="15">
        <v>0</v>
      </c>
      <c r="O240" s="15">
        <v>120220</v>
      </c>
      <c r="P240" s="15">
        <v>0</v>
      </c>
      <c r="Q240" s="15">
        <v>0</v>
      </c>
      <c r="R240" t="s">
        <v>536</v>
      </c>
      <c r="S240">
        <v>12</v>
      </c>
      <c r="T240" t="s">
        <v>142</v>
      </c>
    </row>
    <row r="241" spans="1:20" x14ac:dyDescent="0.3">
      <c r="A241" t="s">
        <v>579</v>
      </c>
      <c r="B241">
        <v>1</v>
      </c>
      <c r="C241" t="s">
        <v>1272</v>
      </c>
      <c r="D241" t="s">
        <v>72</v>
      </c>
      <c r="E241" t="s">
        <v>572</v>
      </c>
      <c r="F241" t="s">
        <v>13</v>
      </c>
      <c r="G241" s="15">
        <v>-132</v>
      </c>
      <c r="H241" s="15">
        <v>0</v>
      </c>
      <c r="I241" s="15">
        <v>0</v>
      </c>
      <c r="J241" s="15">
        <v>0</v>
      </c>
      <c r="K241" s="15">
        <v>0</v>
      </c>
      <c r="L241" s="15">
        <v>0</v>
      </c>
      <c r="M241" s="15">
        <v>0</v>
      </c>
      <c r="N241" s="15">
        <v>0</v>
      </c>
      <c r="O241" s="15">
        <v>37590</v>
      </c>
      <c r="P241" s="15">
        <v>0</v>
      </c>
      <c r="Q241" s="15">
        <v>0</v>
      </c>
      <c r="R241" t="s">
        <v>573</v>
      </c>
      <c r="S241">
        <v>24</v>
      </c>
      <c r="T241" t="s">
        <v>574</v>
      </c>
    </row>
    <row r="242" spans="1:20" x14ac:dyDescent="0.3">
      <c r="A242" t="s">
        <v>675</v>
      </c>
      <c r="B242">
        <v>169</v>
      </c>
      <c r="C242" t="s">
        <v>103</v>
      </c>
      <c r="D242" t="s">
        <v>143</v>
      </c>
      <c r="E242" t="s">
        <v>676</v>
      </c>
      <c r="F242" t="s">
        <v>11</v>
      </c>
      <c r="G242" s="15">
        <v>2558.41</v>
      </c>
      <c r="H242" s="15">
        <v>0</v>
      </c>
      <c r="I242" s="15">
        <v>0</v>
      </c>
      <c r="J242" s="15">
        <v>0</v>
      </c>
      <c r="K242" s="15">
        <v>0</v>
      </c>
      <c r="L242" s="15">
        <v>0</v>
      </c>
      <c r="M242" s="15">
        <v>0</v>
      </c>
      <c r="N242" s="15">
        <v>0</v>
      </c>
      <c r="O242" s="15">
        <v>182387</v>
      </c>
      <c r="P242" s="15">
        <v>0</v>
      </c>
      <c r="Q242" s="15">
        <v>0</v>
      </c>
      <c r="R242" t="s">
        <v>536</v>
      </c>
      <c r="S242">
        <v>12</v>
      </c>
      <c r="T242" t="s">
        <v>143</v>
      </c>
    </row>
    <row r="243" spans="1:20" x14ac:dyDescent="0.3">
      <c r="A243" t="s">
        <v>677</v>
      </c>
      <c r="B243">
        <v>169</v>
      </c>
      <c r="C243" t="s">
        <v>103</v>
      </c>
      <c r="D243" t="s">
        <v>146</v>
      </c>
      <c r="E243" t="s">
        <v>678</v>
      </c>
      <c r="F243" s="15" t="s">
        <v>5</v>
      </c>
      <c r="G243" s="15">
        <v>1714.1120000000003</v>
      </c>
      <c r="H243" s="15">
        <v>0</v>
      </c>
      <c r="I243" s="15">
        <v>0</v>
      </c>
      <c r="J243" s="15">
        <v>0</v>
      </c>
      <c r="K243" s="15">
        <v>0</v>
      </c>
      <c r="L243" s="15">
        <v>0</v>
      </c>
      <c r="M243" s="15">
        <v>0</v>
      </c>
      <c r="N243" s="15">
        <v>0</v>
      </c>
      <c r="O243" s="15">
        <v>121879</v>
      </c>
      <c r="P243" s="15">
        <v>0</v>
      </c>
      <c r="Q243" s="15">
        <v>0</v>
      </c>
      <c r="R243" t="s">
        <v>536</v>
      </c>
      <c r="S243">
        <v>12</v>
      </c>
      <c r="T243" t="s">
        <v>146</v>
      </c>
    </row>
    <row r="244" spans="1:20" x14ac:dyDescent="0.3">
      <c r="A244" t="s">
        <v>679</v>
      </c>
      <c r="B244">
        <v>169</v>
      </c>
      <c r="C244" t="s">
        <v>103</v>
      </c>
      <c r="D244" t="s">
        <v>147</v>
      </c>
      <c r="E244" t="s">
        <v>680</v>
      </c>
      <c r="F244" t="s">
        <v>11</v>
      </c>
      <c r="G244" s="15">
        <v>1639.134</v>
      </c>
      <c r="H244" s="15">
        <v>0</v>
      </c>
      <c r="I244" s="15">
        <v>0</v>
      </c>
      <c r="J244" s="15">
        <v>0</v>
      </c>
      <c r="K244" s="15">
        <v>0</v>
      </c>
      <c r="L244" s="15">
        <v>0</v>
      </c>
      <c r="M244" s="15">
        <v>0</v>
      </c>
      <c r="N244" s="15">
        <v>0</v>
      </c>
      <c r="O244" s="15">
        <v>119414</v>
      </c>
      <c r="P244" s="15">
        <v>0</v>
      </c>
      <c r="Q244" s="15">
        <v>0</v>
      </c>
      <c r="R244" t="s">
        <v>536</v>
      </c>
      <c r="S244">
        <v>12</v>
      </c>
      <c r="T244" t="s">
        <v>681</v>
      </c>
    </row>
    <row r="245" spans="1:20" x14ac:dyDescent="0.3">
      <c r="A245" t="s">
        <v>1322</v>
      </c>
      <c r="B245">
        <v>169</v>
      </c>
      <c r="C245" t="s">
        <v>103</v>
      </c>
      <c r="D245" t="s">
        <v>140</v>
      </c>
      <c r="E245" t="s">
        <v>683</v>
      </c>
      <c r="F245" t="s">
        <v>5</v>
      </c>
      <c r="G245" s="15">
        <v>0</v>
      </c>
      <c r="H245" s="15">
        <v>0</v>
      </c>
      <c r="I245" s="15">
        <v>0</v>
      </c>
      <c r="J245" s="15">
        <v>0</v>
      </c>
      <c r="K245" s="15">
        <v>0</v>
      </c>
      <c r="L245" s="15">
        <v>0</v>
      </c>
      <c r="M245" s="15">
        <v>0</v>
      </c>
      <c r="N245" s="15">
        <v>0</v>
      </c>
      <c r="O245" s="15">
        <v>0</v>
      </c>
      <c r="P245" s="15">
        <v>0</v>
      </c>
      <c r="Q245" s="15">
        <v>0</v>
      </c>
      <c r="R245">
        <v>0</v>
      </c>
      <c r="S245">
        <v>0</v>
      </c>
      <c r="T245" t="s">
        <v>148</v>
      </c>
    </row>
    <row r="246" spans="1:20" x14ac:dyDescent="0.3">
      <c r="A246" t="s">
        <v>682</v>
      </c>
      <c r="B246">
        <v>169</v>
      </c>
      <c r="C246" t="s">
        <v>103</v>
      </c>
      <c r="D246" t="s">
        <v>148</v>
      </c>
      <c r="E246" t="s">
        <v>683</v>
      </c>
      <c r="F246" t="s">
        <v>5</v>
      </c>
      <c r="G246" s="15">
        <v>3456.1949999999997</v>
      </c>
      <c r="H246" s="15">
        <v>0</v>
      </c>
      <c r="I246" s="15">
        <v>0</v>
      </c>
      <c r="J246" s="15">
        <v>0</v>
      </c>
      <c r="K246" s="15">
        <v>0</v>
      </c>
      <c r="L246" s="15">
        <v>0</v>
      </c>
      <c r="M246" s="15">
        <v>0</v>
      </c>
      <c r="N246" s="15">
        <v>0</v>
      </c>
      <c r="O246" s="15">
        <v>237572</v>
      </c>
      <c r="P246" s="15">
        <v>0</v>
      </c>
      <c r="Q246" s="15">
        <v>0</v>
      </c>
      <c r="R246" t="s">
        <v>536</v>
      </c>
      <c r="S246">
        <v>12</v>
      </c>
      <c r="T246" t="s">
        <v>148</v>
      </c>
    </row>
    <row r="247" spans="1:20" x14ac:dyDescent="0.3">
      <c r="A247" t="s">
        <v>684</v>
      </c>
      <c r="B247">
        <v>169</v>
      </c>
      <c r="C247" t="s">
        <v>103</v>
      </c>
      <c r="D247" s="15" t="s">
        <v>150</v>
      </c>
      <c r="E247" s="15" t="s">
        <v>685</v>
      </c>
      <c r="F247" s="15" t="s">
        <v>6</v>
      </c>
      <c r="G247" s="15">
        <v>3012.627</v>
      </c>
      <c r="H247" s="15">
        <v>0</v>
      </c>
      <c r="I247" s="15">
        <v>0</v>
      </c>
      <c r="J247" s="15">
        <v>0</v>
      </c>
      <c r="K247" s="15">
        <v>0</v>
      </c>
      <c r="L247" s="15">
        <v>0</v>
      </c>
      <c r="M247" s="15">
        <v>0</v>
      </c>
      <c r="N247" s="15">
        <v>0</v>
      </c>
      <c r="O247" s="15">
        <v>207717</v>
      </c>
      <c r="P247" s="15">
        <v>0</v>
      </c>
      <c r="Q247" s="15">
        <v>0</v>
      </c>
      <c r="R247" t="s">
        <v>536</v>
      </c>
      <c r="S247">
        <v>12</v>
      </c>
      <c r="T247" t="s">
        <v>150</v>
      </c>
    </row>
    <row r="248" spans="1:20" x14ac:dyDescent="0.3">
      <c r="A248" t="s">
        <v>686</v>
      </c>
      <c r="B248">
        <v>169</v>
      </c>
      <c r="C248" t="s">
        <v>103</v>
      </c>
      <c r="D248" s="15" t="s">
        <v>151</v>
      </c>
      <c r="E248" s="15" t="s">
        <v>687</v>
      </c>
      <c r="F248" s="15" t="s">
        <v>9</v>
      </c>
      <c r="G248" s="15">
        <v>3006.201</v>
      </c>
      <c r="H248" s="15">
        <v>0</v>
      </c>
      <c r="I248" s="15">
        <v>0</v>
      </c>
      <c r="J248" s="15">
        <v>0</v>
      </c>
      <c r="K248" s="15">
        <v>653.95699999999999</v>
      </c>
      <c r="L248" s="15">
        <v>0</v>
      </c>
      <c r="M248" s="15">
        <v>0</v>
      </c>
      <c r="N248" s="15">
        <v>0</v>
      </c>
      <c r="O248" s="15">
        <v>218617</v>
      </c>
      <c r="P248" s="15">
        <v>0</v>
      </c>
      <c r="Q248" s="15">
        <v>0</v>
      </c>
      <c r="R248" t="s">
        <v>536</v>
      </c>
      <c r="S248">
        <v>24</v>
      </c>
      <c r="T248" t="s">
        <v>151</v>
      </c>
    </row>
    <row r="249" spans="1:20" x14ac:dyDescent="0.3">
      <c r="A249" t="s">
        <v>688</v>
      </c>
      <c r="B249">
        <v>169</v>
      </c>
      <c r="C249" t="s">
        <v>103</v>
      </c>
      <c r="D249" s="15" t="s">
        <v>395</v>
      </c>
      <c r="E249" s="15" t="s">
        <v>689</v>
      </c>
      <c r="F249" s="15" t="s">
        <v>9</v>
      </c>
      <c r="G249" s="15">
        <v>1535.6610000000001</v>
      </c>
      <c r="H249" s="15">
        <v>0</v>
      </c>
      <c r="I249" s="15">
        <v>0</v>
      </c>
      <c r="J249" s="15">
        <v>0</v>
      </c>
      <c r="K249" s="15">
        <v>0</v>
      </c>
      <c r="L249" s="15">
        <v>0</v>
      </c>
      <c r="M249" s="15">
        <v>0</v>
      </c>
      <c r="N249" s="15">
        <v>0</v>
      </c>
      <c r="O249" s="15">
        <v>111746</v>
      </c>
      <c r="P249" s="15">
        <v>0</v>
      </c>
      <c r="Q249" s="15">
        <v>0</v>
      </c>
      <c r="R249" t="s">
        <v>536</v>
      </c>
      <c r="S249">
        <v>12</v>
      </c>
      <c r="T249" t="s">
        <v>395</v>
      </c>
    </row>
    <row r="250" spans="1:20" x14ac:dyDescent="0.3">
      <c r="A250" t="s">
        <v>690</v>
      </c>
      <c r="B250">
        <v>169</v>
      </c>
      <c r="C250" t="s">
        <v>103</v>
      </c>
      <c r="D250" t="s">
        <v>384</v>
      </c>
      <c r="E250" t="s">
        <v>691</v>
      </c>
      <c r="F250" t="s">
        <v>13</v>
      </c>
      <c r="G250" s="15">
        <v>5850.652</v>
      </c>
      <c r="H250" s="15">
        <v>0</v>
      </c>
      <c r="I250" s="15">
        <v>0</v>
      </c>
      <c r="J250" s="15">
        <v>0</v>
      </c>
      <c r="K250" s="15">
        <v>0</v>
      </c>
      <c r="L250" s="15">
        <v>0</v>
      </c>
      <c r="M250" s="15">
        <v>0</v>
      </c>
      <c r="N250" s="15">
        <v>0</v>
      </c>
      <c r="O250" s="15">
        <v>408112</v>
      </c>
      <c r="P250" s="15">
        <v>0</v>
      </c>
      <c r="Q250" s="15">
        <v>0</v>
      </c>
      <c r="R250" t="s">
        <v>536</v>
      </c>
      <c r="S250">
        <v>12</v>
      </c>
      <c r="T250" t="s">
        <v>384</v>
      </c>
    </row>
    <row r="251" spans="1:20" x14ac:dyDescent="0.3">
      <c r="A251" t="s">
        <v>692</v>
      </c>
      <c r="B251">
        <v>169</v>
      </c>
      <c r="C251" t="s">
        <v>103</v>
      </c>
      <c r="D251" s="15" t="s">
        <v>106</v>
      </c>
      <c r="E251" s="15" t="s">
        <v>693</v>
      </c>
      <c r="F251" s="15" t="s">
        <v>14</v>
      </c>
      <c r="G251" s="15">
        <v>413.96200000000005</v>
      </c>
      <c r="H251" s="15">
        <v>0</v>
      </c>
      <c r="I251" s="15">
        <v>0</v>
      </c>
      <c r="J251" s="15">
        <v>0</v>
      </c>
      <c r="K251" s="15">
        <v>0</v>
      </c>
      <c r="L251" s="15">
        <v>0</v>
      </c>
      <c r="M251" s="15">
        <v>0</v>
      </c>
      <c r="N251" s="15">
        <v>0</v>
      </c>
      <c r="O251" s="15">
        <v>33169</v>
      </c>
      <c r="P251" s="15">
        <v>0</v>
      </c>
      <c r="Q251" s="15">
        <v>0</v>
      </c>
      <c r="R251" t="s">
        <v>536</v>
      </c>
      <c r="S251">
        <v>12</v>
      </c>
      <c r="T251" t="s">
        <v>106</v>
      </c>
    </row>
    <row r="252" spans="1:20" x14ac:dyDescent="0.3">
      <c r="A252" t="s">
        <v>580</v>
      </c>
      <c r="B252">
        <v>1</v>
      </c>
      <c r="C252" t="s">
        <v>1272</v>
      </c>
      <c r="D252" t="s">
        <v>73</v>
      </c>
      <c r="E252" t="s">
        <v>572</v>
      </c>
      <c r="F252" t="s">
        <v>13</v>
      </c>
      <c r="G252" s="15">
        <v>3</v>
      </c>
      <c r="H252" s="15">
        <v>0</v>
      </c>
      <c r="I252" s="15">
        <v>0</v>
      </c>
      <c r="J252" s="15">
        <v>366</v>
      </c>
      <c r="K252" s="15">
        <v>0</v>
      </c>
      <c r="L252" s="15">
        <v>0</v>
      </c>
      <c r="M252" s="15">
        <v>0</v>
      </c>
      <c r="N252" s="15">
        <v>0</v>
      </c>
      <c r="O252" s="15">
        <v>588</v>
      </c>
      <c r="P252" s="15">
        <v>0</v>
      </c>
      <c r="Q252" s="15">
        <v>0</v>
      </c>
      <c r="R252" t="s">
        <v>573</v>
      </c>
      <c r="S252">
        <v>24</v>
      </c>
      <c r="T252" t="s">
        <v>574</v>
      </c>
    </row>
    <row r="253" spans="1:20" x14ac:dyDescent="0.3">
      <c r="A253" t="s">
        <v>694</v>
      </c>
      <c r="B253">
        <v>169</v>
      </c>
      <c r="C253" t="s">
        <v>103</v>
      </c>
      <c r="D253" s="15" t="s">
        <v>109</v>
      </c>
      <c r="E253" s="15" t="s">
        <v>695</v>
      </c>
      <c r="F253" s="15" t="s">
        <v>9</v>
      </c>
      <c r="G253" s="15">
        <v>986.25699999999995</v>
      </c>
      <c r="H253" s="15">
        <v>0</v>
      </c>
      <c r="I253" s="15">
        <v>0</v>
      </c>
      <c r="J253" s="15">
        <v>0</v>
      </c>
      <c r="K253" s="15">
        <v>0</v>
      </c>
      <c r="L253" s="15">
        <v>0</v>
      </c>
      <c r="M253" s="15">
        <v>0</v>
      </c>
      <c r="N253" s="15">
        <v>0</v>
      </c>
      <c r="O253" s="15">
        <v>69706</v>
      </c>
      <c r="P253" s="15">
        <v>0</v>
      </c>
      <c r="Q253" s="15">
        <v>0</v>
      </c>
      <c r="R253" t="s">
        <v>536</v>
      </c>
      <c r="S253">
        <v>12</v>
      </c>
      <c r="T253" t="s">
        <v>109</v>
      </c>
    </row>
    <row r="254" spans="1:20" x14ac:dyDescent="0.3">
      <c r="A254" t="s">
        <v>1323</v>
      </c>
      <c r="B254">
        <v>169</v>
      </c>
      <c r="C254" t="s">
        <v>103</v>
      </c>
      <c r="D254" t="s">
        <v>110</v>
      </c>
      <c r="E254" t="s">
        <v>1324</v>
      </c>
      <c r="F254" t="s">
        <v>13</v>
      </c>
      <c r="G254" s="15">
        <v>0</v>
      </c>
      <c r="H254" s="15">
        <v>0</v>
      </c>
      <c r="I254" s="15">
        <v>0</v>
      </c>
      <c r="J254" s="15">
        <v>0</v>
      </c>
      <c r="K254" s="15">
        <v>0</v>
      </c>
      <c r="L254" s="15">
        <v>0</v>
      </c>
      <c r="M254" s="15">
        <v>0</v>
      </c>
      <c r="N254" s="15">
        <v>0</v>
      </c>
      <c r="O254" s="15">
        <v>0</v>
      </c>
      <c r="P254" s="15">
        <v>0</v>
      </c>
      <c r="Q254" s="15">
        <v>0</v>
      </c>
      <c r="R254">
        <v>0</v>
      </c>
      <c r="S254">
        <v>0</v>
      </c>
      <c r="T254" t="s">
        <v>110</v>
      </c>
    </row>
    <row r="255" spans="1:20" x14ac:dyDescent="0.3">
      <c r="A255" t="s">
        <v>696</v>
      </c>
      <c r="B255">
        <v>169</v>
      </c>
      <c r="C255" t="s">
        <v>103</v>
      </c>
      <c r="D255" t="s">
        <v>114</v>
      </c>
      <c r="E255" t="s">
        <v>697</v>
      </c>
      <c r="F255" t="s">
        <v>9</v>
      </c>
      <c r="G255" s="15">
        <v>728.4799999999999</v>
      </c>
      <c r="H255" s="15">
        <v>0</v>
      </c>
      <c r="I255" s="15">
        <v>0</v>
      </c>
      <c r="J255" s="15">
        <v>0</v>
      </c>
      <c r="K255" s="15">
        <v>0</v>
      </c>
      <c r="L255" s="15">
        <v>0</v>
      </c>
      <c r="M255" s="15">
        <v>0</v>
      </c>
      <c r="N255" s="15">
        <v>0</v>
      </c>
      <c r="O255" s="15">
        <v>56028</v>
      </c>
      <c r="P255" s="15">
        <v>0</v>
      </c>
      <c r="Q255" s="15">
        <v>0</v>
      </c>
      <c r="R255" t="s">
        <v>536</v>
      </c>
      <c r="S255">
        <v>12</v>
      </c>
      <c r="T255" t="s">
        <v>114</v>
      </c>
    </row>
    <row r="256" spans="1:20" x14ac:dyDescent="0.3">
      <c r="A256" t="s">
        <v>698</v>
      </c>
      <c r="B256">
        <v>169</v>
      </c>
      <c r="C256" t="s">
        <v>103</v>
      </c>
      <c r="D256" s="15" t="s">
        <v>115</v>
      </c>
      <c r="E256" s="15" t="s">
        <v>699</v>
      </c>
      <c r="F256" s="15" t="s">
        <v>14</v>
      </c>
      <c r="G256" s="15">
        <v>654.53699999999992</v>
      </c>
      <c r="H256" s="15">
        <v>0</v>
      </c>
      <c r="I256" s="15">
        <v>0</v>
      </c>
      <c r="J256" s="15">
        <v>0</v>
      </c>
      <c r="K256" s="15">
        <v>0</v>
      </c>
      <c r="L256" s="15">
        <v>0</v>
      </c>
      <c r="M256" s="15">
        <v>0</v>
      </c>
      <c r="N256" s="15">
        <v>0</v>
      </c>
      <c r="O256" s="15">
        <v>49061</v>
      </c>
      <c r="P256" s="15">
        <v>0</v>
      </c>
      <c r="Q256" s="15">
        <v>0</v>
      </c>
      <c r="R256" t="s">
        <v>536</v>
      </c>
      <c r="S256">
        <v>12</v>
      </c>
      <c r="T256" t="s">
        <v>115</v>
      </c>
    </row>
    <row r="257" spans="1:20" x14ac:dyDescent="0.3">
      <c r="A257" t="s">
        <v>700</v>
      </c>
      <c r="B257">
        <v>169</v>
      </c>
      <c r="C257" t="s">
        <v>103</v>
      </c>
      <c r="D257" s="15" t="s">
        <v>116</v>
      </c>
      <c r="E257" s="15" t="s">
        <v>701</v>
      </c>
      <c r="F257" s="15" t="s">
        <v>14</v>
      </c>
      <c r="G257" s="15">
        <v>575.08100000000002</v>
      </c>
      <c r="H257" s="15">
        <v>0</v>
      </c>
      <c r="I257" s="15">
        <v>0</v>
      </c>
      <c r="J257" s="15">
        <v>0</v>
      </c>
      <c r="K257" s="15">
        <v>0</v>
      </c>
      <c r="L257" s="15">
        <v>0</v>
      </c>
      <c r="M257" s="15">
        <v>0</v>
      </c>
      <c r="N257" s="15">
        <v>0</v>
      </c>
      <c r="O257" s="15">
        <v>48483</v>
      </c>
      <c r="P257" s="15">
        <v>0</v>
      </c>
      <c r="Q257" s="15">
        <v>0</v>
      </c>
      <c r="R257" t="s">
        <v>536</v>
      </c>
      <c r="S257">
        <v>12</v>
      </c>
      <c r="T257" t="s">
        <v>116</v>
      </c>
    </row>
    <row r="258" spans="1:20" x14ac:dyDescent="0.3">
      <c r="A258" t="s">
        <v>702</v>
      </c>
      <c r="B258">
        <v>169</v>
      </c>
      <c r="C258" t="s">
        <v>103</v>
      </c>
      <c r="D258" s="15" t="s">
        <v>118</v>
      </c>
      <c r="E258" s="15" t="s">
        <v>703</v>
      </c>
      <c r="F258" s="15" t="s">
        <v>14</v>
      </c>
      <c r="G258" s="15">
        <v>1028.383</v>
      </c>
      <c r="H258" s="15">
        <v>0</v>
      </c>
      <c r="I258" s="15">
        <v>0</v>
      </c>
      <c r="J258" s="15">
        <v>0</v>
      </c>
      <c r="K258" s="15">
        <v>0</v>
      </c>
      <c r="L258" s="15">
        <v>0</v>
      </c>
      <c r="M258" s="15">
        <v>0</v>
      </c>
      <c r="N258" s="15">
        <v>0</v>
      </c>
      <c r="O258" s="15">
        <v>71145</v>
      </c>
      <c r="P258" s="15">
        <v>0</v>
      </c>
      <c r="Q258" s="15">
        <v>0</v>
      </c>
      <c r="R258" t="s">
        <v>536</v>
      </c>
      <c r="S258">
        <v>12</v>
      </c>
      <c r="T258" t="s">
        <v>118</v>
      </c>
    </row>
    <row r="259" spans="1:20" x14ac:dyDescent="0.3">
      <c r="A259" t="s">
        <v>704</v>
      </c>
      <c r="B259">
        <v>169</v>
      </c>
      <c r="C259" t="s">
        <v>103</v>
      </c>
      <c r="D259" t="s">
        <v>119</v>
      </c>
      <c r="E259" t="s">
        <v>705</v>
      </c>
      <c r="F259" t="s">
        <v>14</v>
      </c>
      <c r="G259" s="15">
        <v>625.35599999999999</v>
      </c>
      <c r="H259" s="15">
        <v>0</v>
      </c>
      <c r="I259" s="15">
        <v>0</v>
      </c>
      <c r="J259" s="15">
        <v>0</v>
      </c>
      <c r="K259" s="15">
        <v>0</v>
      </c>
      <c r="L259" s="15">
        <v>0.08</v>
      </c>
      <c r="M259" s="15">
        <v>0</v>
      </c>
      <c r="N259" s="15">
        <v>0</v>
      </c>
      <c r="O259" s="15">
        <v>44573</v>
      </c>
      <c r="P259" s="15">
        <v>0</v>
      </c>
      <c r="Q259" s="15">
        <v>0</v>
      </c>
      <c r="R259" t="s">
        <v>536</v>
      </c>
      <c r="S259">
        <v>22</v>
      </c>
      <c r="T259" t="s">
        <v>119</v>
      </c>
    </row>
    <row r="260" spans="1:20" x14ac:dyDescent="0.3">
      <c r="A260" t="s">
        <v>706</v>
      </c>
      <c r="B260">
        <v>169</v>
      </c>
      <c r="C260" t="s">
        <v>103</v>
      </c>
      <c r="D260" s="15" t="s">
        <v>126</v>
      </c>
      <c r="E260" s="15" t="s">
        <v>707</v>
      </c>
      <c r="F260" s="15" t="s">
        <v>9</v>
      </c>
      <c r="G260" s="15">
        <v>800.12100000000009</v>
      </c>
      <c r="H260" s="15">
        <v>0</v>
      </c>
      <c r="I260" s="15">
        <v>0</v>
      </c>
      <c r="J260" s="15">
        <v>0</v>
      </c>
      <c r="K260" s="15">
        <v>60.649000000000001</v>
      </c>
      <c r="L260" s="15">
        <v>0</v>
      </c>
      <c r="M260" s="15">
        <v>0</v>
      </c>
      <c r="N260" s="15">
        <v>0</v>
      </c>
      <c r="O260" s="15">
        <v>64446</v>
      </c>
      <c r="P260" s="15">
        <v>0</v>
      </c>
      <c r="Q260" s="15">
        <v>0</v>
      </c>
      <c r="R260" t="s">
        <v>536</v>
      </c>
      <c r="S260">
        <v>18</v>
      </c>
      <c r="T260" t="s">
        <v>126</v>
      </c>
    </row>
    <row r="261" spans="1:20" x14ac:dyDescent="0.3">
      <c r="A261" t="s">
        <v>708</v>
      </c>
      <c r="B261">
        <v>169</v>
      </c>
      <c r="C261" t="s">
        <v>103</v>
      </c>
      <c r="D261" s="15" t="s">
        <v>127</v>
      </c>
      <c r="E261" s="15" t="s">
        <v>709</v>
      </c>
      <c r="F261" s="15" t="s">
        <v>14</v>
      </c>
      <c r="G261" s="15">
        <v>654.59499999999991</v>
      </c>
      <c r="H261" s="15">
        <v>0</v>
      </c>
      <c r="I261" s="15">
        <v>0</v>
      </c>
      <c r="J261" s="15">
        <v>0</v>
      </c>
      <c r="K261" s="15">
        <v>0</v>
      </c>
      <c r="L261" s="15">
        <v>0</v>
      </c>
      <c r="M261" s="15">
        <v>0</v>
      </c>
      <c r="N261" s="15">
        <v>0</v>
      </c>
      <c r="O261" s="15">
        <v>40451</v>
      </c>
      <c r="P261" s="15">
        <v>0</v>
      </c>
      <c r="Q261" s="15">
        <v>0</v>
      </c>
      <c r="R261" t="s">
        <v>536</v>
      </c>
      <c r="S261">
        <v>12</v>
      </c>
      <c r="T261" t="s">
        <v>127</v>
      </c>
    </row>
    <row r="262" spans="1:20" x14ac:dyDescent="0.3">
      <c r="A262" t="s">
        <v>1325</v>
      </c>
      <c r="B262">
        <v>169</v>
      </c>
      <c r="C262" t="s">
        <v>103</v>
      </c>
      <c r="D262" s="15" t="s">
        <v>130</v>
      </c>
      <c r="E262" s="15" t="s">
        <v>687</v>
      </c>
      <c r="F262" s="15" t="s">
        <v>9</v>
      </c>
      <c r="G262" s="15">
        <v>0</v>
      </c>
      <c r="H262" s="15">
        <v>0</v>
      </c>
      <c r="I262" s="15">
        <v>0</v>
      </c>
      <c r="J262" s="15">
        <v>0</v>
      </c>
      <c r="K262" s="15">
        <v>0</v>
      </c>
      <c r="L262" s="15">
        <v>0</v>
      </c>
      <c r="M262" s="15">
        <v>0</v>
      </c>
      <c r="N262" s="15">
        <v>0</v>
      </c>
      <c r="O262" s="15">
        <v>0</v>
      </c>
      <c r="P262" s="15">
        <v>0</v>
      </c>
      <c r="Q262" s="15">
        <v>0</v>
      </c>
      <c r="R262">
        <v>0</v>
      </c>
      <c r="S262">
        <v>0</v>
      </c>
      <c r="T262" t="s">
        <v>151</v>
      </c>
    </row>
    <row r="263" spans="1:20" x14ac:dyDescent="0.3">
      <c r="A263" t="s">
        <v>581</v>
      </c>
      <c r="B263">
        <v>1</v>
      </c>
      <c r="C263" t="s">
        <v>1272</v>
      </c>
      <c r="D263" s="15" t="s">
        <v>582</v>
      </c>
      <c r="E263" s="15" t="s">
        <v>572</v>
      </c>
      <c r="F263" s="15" t="s">
        <v>13</v>
      </c>
      <c r="G263" s="15">
        <v>318</v>
      </c>
      <c r="H263" s="15">
        <v>0</v>
      </c>
      <c r="I263" s="15">
        <v>0</v>
      </c>
      <c r="J263" s="15">
        <v>0</v>
      </c>
      <c r="K263" s="15">
        <v>0</v>
      </c>
      <c r="L263" s="15">
        <v>0</v>
      </c>
      <c r="M263" s="15">
        <v>0</v>
      </c>
      <c r="N263" s="15">
        <v>0</v>
      </c>
      <c r="O263" s="15">
        <v>54054</v>
      </c>
      <c r="P263" s="15">
        <v>0</v>
      </c>
      <c r="Q263" s="15">
        <v>0</v>
      </c>
      <c r="R263" t="s">
        <v>573</v>
      </c>
      <c r="S263">
        <v>12</v>
      </c>
      <c r="T263" t="s">
        <v>574</v>
      </c>
    </row>
    <row r="264" spans="1:20" x14ac:dyDescent="0.3">
      <c r="A264" t="s">
        <v>710</v>
      </c>
      <c r="B264">
        <v>169</v>
      </c>
      <c r="C264" t="s">
        <v>103</v>
      </c>
      <c r="D264" t="s">
        <v>133</v>
      </c>
      <c r="E264" t="s">
        <v>711</v>
      </c>
      <c r="F264" t="s">
        <v>14</v>
      </c>
      <c r="G264" s="15">
        <v>1000.495</v>
      </c>
      <c r="H264" s="15">
        <v>0</v>
      </c>
      <c r="I264" s="15">
        <v>0</v>
      </c>
      <c r="J264" s="15">
        <v>0</v>
      </c>
      <c r="K264" s="15">
        <v>0</v>
      </c>
      <c r="L264" s="15">
        <v>0</v>
      </c>
      <c r="M264" s="15">
        <v>0</v>
      </c>
      <c r="N264" s="15">
        <v>0</v>
      </c>
      <c r="O264" s="15">
        <v>70199</v>
      </c>
      <c r="P264" s="15">
        <v>0</v>
      </c>
      <c r="Q264" s="15">
        <v>0</v>
      </c>
      <c r="R264" t="s">
        <v>536</v>
      </c>
      <c r="S264">
        <v>12</v>
      </c>
      <c r="T264" t="s">
        <v>133</v>
      </c>
    </row>
    <row r="265" spans="1:20" x14ac:dyDescent="0.3">
      <c r="A265" t="s">
        <v>712</v>
      </c>
      <c r="B265">
        <v>169</v>
      </c>
      <c r="C265" t="s">
        <v>103</v>
      </c>
      <c r="D265" t="s">
        <v>135</v>
      </c>
      <c r="E265" t="s">
        <v>713</v>
      </c>
      <c r="F265" t="s">
        <v>8</v>
      </c>
      <c r="G265" s="15">
        <v>759.83900000000006</v>
      </c>
      <c r="H265" s="15">
        <v>0</v>
      </c>
      <c r="I265" s="15">
        <v>0</v>
      </c>
      <c r="J265" s="15">
        <v>0</v>
      </c>
      <c r="K265" s="15">
        <v>0</v>
      </c>
      <c r="L265" s="15">
        <v>0</v>
      </c>
      <c r="M265" s="15">
        <v>0</v>
      </c>
      <c r="N265" s="15">
        <v>0</v>
      </c>
      <c r="O265" s="15">
        <v>47360</v>
      </c>
      <c r="P265" s="15">
        <v>0</v>
      </c>
      <c r="Q265" s="15">
        <v>0</v>
      </c>
      <c r="R265" t="s">
        <v>536</v>
      </c>
      <c r="S265">
        <v>12</v>
      </c>
      <c r="T265" t="s">
        <v>135</v>
      </c>
    </row>
    <row r="266" spans="1:20" x14ac:dyDescent="0.3">
      <c r="A266" t="s">
        <v>1442</v>
      </c>
      <c r="B266">
        <v>169</v>
      </c>
      <c r="C266" t="s">
        <v>103</v>
      </c>
      <c r="D266" t="s">
        <v>397</v>
      </c>
      <c r="E266" t="s">
        <v>669</v>
      </c>
      <c r="F266" t="s">
        <v>9</v>
      </c>
      <c r="G266" s="15">
        <v>0</v>
      </c>
      <c r="H266" s="15">
        <v>0</v>
      </c>
      <c r="I266" s="15">
        <v>0</v>
      </c>
      <c r="J266" s="15">
        <v>0</v>
      </c>
      <c r="K266" s="15">
        <v>0</v>
      </c>
      <c r="L266" s="15">
        <v>0</v>
      </c>
      <c r="M266" s="15">
        <v>0</v>
      </c>
      <c r="N266" s="15">
        <v>0</v>
      </c>
      <c r="O266" s="15">
        <v>0</v>
      </c>
      <c r="P266" s="15">
        <v>0</v>
      </c>
      <c r="Q266" s="15">
        <v>0</v>
      </c>
      <c r="R266">
        <v>0</v>
      </c>
      <c r="S266">
        <v>0</v>
      </c>
      <c r="T266" t="s">
        <v>670</v>
      </c>
    </row>
    <row r="267" spans="1:20" x14ac:dyDescent="0.3">
      <c r="A267" t="s">
        <v>714</v>
      </c>
      <c r="B267">
        <v>169</v>
      </c>
      <c r="C267" t="s">
        <v>103</v>
      </c>
      <c r="D267" s="15" t="s">
        <v>138</v>
      </c>
      <c r="E267" s="15" t="s">
        <v>715</v>
      </c>
      <c r="F267" s="15" t="s">
        <v>9</v>
      </c>
      <c r="G267" s="15">
        <v>970.41200000000003</v>
      </c>
      <c r="H267" s="15">
        <v>0</v>
      </c>
      <c r="I267" s="15">
        <v>0</v>
      </c>
      <c r="J267" s="15">
        <v>0</v>
      </c>
      <c r="K267" s="15">
        <v>0</v>
      </c>
      <c r="L267" s="15">
        <v>0</v>
      </c>
      <c r="M267" s="15">
        <v>0</v>
      </c>
      <c r="N267" s="15">
        <v>0</v>
      </c>
      <c r="O267" s="15">
        <v>70181</v>
      </c>
      <c r="P267" s="15">
        <v>0</v>
      </c>
      <c r="Q267" s="15">
        <v>0</v>
      </c>
      <c r="R267" t="s">
        <v>536</v>
      </c>
      <c r="S267">
        <v>12</v>
      </c>
      <c r="T267" t="s">
        <v>138</v>
      </c>
    </row>
    <row r="268" spans="1:20" x14ac:dyDescent="0.3">
      <c r="A268" t="s">
        <v>716</v>
      </c>
      <c r="B268">
        <v>169</v>
      </c>
      <c r="C268" t="s">
        <v>103</v>
      </c>
      <c r="D268" t="s">
        <v>144</v>
      </c>
      <c r="E268" t="s">
        <v>717</v>
      </c>
      <c r="F268" t="s">
        <v>14</v>
      </c>
      <c r="G268" s="15">
        <v>414.28699999999992</v>
      </c>
      <c r="H268" s="15">
        <v>0</v>
      </c>
      <c r="I268" s="15">
        <v>0</v>
      </c>
      <c r="J268" s="15">
        <v>0</v>
      </c>
      <c r="K268" s="15">
        <v>0</v>
      </c>
      <c r="L268" s="15">
        <v>0</v>
      </c>
      <c r="M268" s="15">
        <v>0</v>
      </c>
      <c r="N268" s="15">
        <v>0</v>
      </c>
      <c r="O268" s="15">
        <v>35699</v>
      </c>
      <c r="P268" s="15">
        <v>0</v>
      </c>
      <c r="Q268" s="15">
        <v>0</v>
      </c>
      <c r="R268" t="s">
        <v>536</v>
      </c>
      <c r="S268">
        <v>12</v>
      </c>
      <c r="T268" t="s">
        <v>144</v>
      </c>
    </row>
    <row r="269" spans="1:20" x14ac:dyDescent="0.3">
      <c r="A269" t="s">
        <v>718</v>
      </c>
      <c r="B269">
        <v>169</v>
      </c>
      <c r="C269" t="s">
        <v>103</v>
      </c>
      <c r="D269" s="15" t="s">
        <v>145</v>
      </c>
      <c r="E269" s="15" t="s">
        <v>719</v>
      </c>
      <c r="F269" s="15" t="s">
        <v>5</v>
      </c>
      <c r="G269" s="15">
        <v>762.56700000000001</v>
      </c>
      <c r="H269" s="15">
        <v>0</v>
      </c>
      <c r="I269" s="15">
        <v>0</v>
      </c>
      <c r="J269" s="15">
        <v>0</v>
      </c>
      <c r="K269" s="15">
        <v>393.31699999999995</v>
      </c>
      <c r="L269" s="15">
        <v>0</v>
      </c>
      <c r="M269" s="15">
        <v>0</v>
      </c>
      <c r="N269" s="15">
        <v>0</v>
      </c>
      <c r="O269" s="15">
        <v>61244</v>
      </c>
      <c r="P269" s="15">
        <v>0</v>
      </c>
      <c r="Q269" s="15">
        <v>0</v>
      </c>
      <c r="R269" t="s">
        <v>536</v>
      </c>
      <c r="S269">
        <v>24</v>
      </c>
      <c r="T269" t="s">
        <v>145</v>
      </c>
    </row>
    <row r="270" spans="1:20" x14ac:dyDescent="0.3">
      <c r="A270" t="s">
        <v>720</v>
      </c>
      <c r="B270">
        <v>169</v>
      </c>
      <c r="C270" t="s">
        <v>103</v>
      </c>
      <c r="D270" t="s">
        <v>149</v>
      </c>
      <c r="E270" t="s">
        <v>721</v>
      </c>
      <c r="F270" t="s">
        <v>5</v>
      </c>
      <c r="G270" s="15">
        <v>861.80199999999991</v>
      </c>
      <c r="H270" s="15">
        <v>0</v>
      </c>
      <c r="I270" s="15">
        <v>0</v>
      </c>
      <c r="J270" s="15">
        <v>0</v>
      </c>
      <c r="K270" s="15">
        <v>0</v>
      </c>
      <c r="L270" s="15">
        <v>0</v>
      </c>
      <c r="M270" s="15">
        <v>0</v>
      </c>
      <c r="N270" s="15">
        <v>0</v>
      </c>
      <c r="O270" s="15">
        <v>61686</v>
      </c>
      <c r="P270" s="15">
        <v>0</v>
      </c>
      <c r="Q270" s="15">
        <v>0</v>
      </c>
      <c r="R270" t="s">
        <v>536</v>
      </c>
      <c r="S270">
        <v>12</v>
      </c>
      <c r="T270" t="s">
        <v>149</v>
      </c>
    </row>
    <row r="271" spans="1:20" x14ac:dyDescent="0.3">
      <c r="A271" t="s">
        <v>1326</v>
      </c>
      <c r="B271">
        <v>169</v>
      </c>
      <c r="C271" t="s">
        <v>103</v>
      </c>
      <c r="D271" s="15" t="s">
        <v>152</v>
      </c>
      <c r="E271" s="15" t="s">
        <v>687</v>
      </c>
      <c r="F271" s="15" t="s">
        <v>9</v>
      </c>
      <c r="G271" s="15">
        <v>0</v>
      </c>
      <c r="H271" s="15">
        <v>0</v>
      </c>
      <c r="I271" s="15">
        <v>0</v>
      </c>
      <c r="J271" s="15">
        <v>0</v>
      </c>
      <c r="K271" s="15">
        <v>0</v>
      </c>
      <c r="L271" s="15">
        <v>0</v>
      </c>
      <c r="M271" s="15">
        <v>0</v>
      </c>
      <c r="N271" s="15">
        <v>0</v>
      </c>
      <c r="O271" s="15">
        <v>0</v>
      </c>
      <c r="P271" s="15">
        <v>0</v>
      </c>
      <c r="Q271" s="15">
        <v>0</v>
      </c>
      <c r="R271">
        <v>0</v>
      </c>
      <c r="S271">
        <v>0</v>
      </c>
      <c r="T271" t="s">
        <v>151</v>
      </c>
    </row>
    <row r="272" spans="1:20" x14ac:dyDescent="0.3">
      <c r="A272" t="s">
        <v>722</v>
      </c>
      <c r="B272">
        <v>169</v>
      </c>
      <c r="C272" t="s">
        <v>103</v>
      </c>
      <c r="D272" s="15" t="s">
        <v>153</v>
      </c>
      <c r="E272" s="15" t="s">
        <v>723</v>
      </c>
      <c r="F272" s="15" t="s">
        <v>5</v>
      </c>
      <c r="G272" s="15">
        <v>638.86500000000001</v>
      </c>
      <c r="H272" s="15">
        <v>0</v>
      </c>
      <c r="I272" s="15">
        <v>0</v>
      </c>
      <c r="J272" s="15">
        <v>0</v>
      </c>
      <c r="K272" s="15">
        <v>0</v>
      </c>
      <c r="L272" s="15">
        <v>0</v>
      </c>
      <c r="M272" s="15">
        <v>0</v>
      </c>
      <c r="N272" s="15">
        <v>0</v>
      </c>
      <c r="O272" s="15">
        <v>44817</v>
      </c>
      <c r="P272" s="15">
        <v>0</v>
      </c>
      <c r="Q272" s="15">
        <v>0</v>
      </c>
      <c r="R272" t="s">
        <v>536</v>
      </c>
      <c r="S272">
        <v>12</v>
      </c>
      <c r="T272" t="s">
        <v>153</v>
      </c>
    </row>
    <row r="273" spans="1:20" x14ac:dyDescent="0.3">
      <c r="A273" t="s">
        <v>1443</v>
      </c>
      <c r="B273">
        <v>169</v>
      </c>
      <c r="C273" t="s">
        <v>103</v>
      </c>
      <c r="D273" s="15" t="s">
        <v>396</v>
      </c>
      <c r="E273" s="15" t="s">
        <v>689</v>
      </c>
      <c r="F273" s="15" t="s">
        <v>9</v>
      </c>
      <c r="G273" s="15">
        <v>0</v>
      </c>
      <c r="H273" s="15">
        <v>0</v>
      </c>
      <c r="I273" s="15">
        <v>0</v>
      </c>
      <c r="J273" s="15">
        <v>0</v>
      </c>
      <c r="K273" s="15">
        <v>0</v>
      </c>
      <c r="L273" s="15">
        <v>0</v>
      </c>
      <c r="M273" s="15">
        <v>0</v>
      </c>
      <c r="N273" s="15">
        <v>0</v>
      </c>
      <c r="O273" s="15">
        <v>0</v>
      </c>
      <c r="P273" s="15">
        <v>0</v>
      </c>
      <c r="Q273" s="15">
        <v>0</v>
      </c>
      <c r="R273">
        <v>0</v>
      </c>
      <c r="S273">
        <v>0</v>
      </c>
      <c r="T273" t="s">
        <v>395</v>
      </c>
    </row>
    <row r="274" spans="1:20" x14ac:dyDescent="0.3">
      <c r="D274" s="15"/>
      <c r="E274" s="15"/>
      <c r="F274" s="15"/>
      <c r="G274" s="15"/>
      <c r="H274" s="15"/>
      <c r="I274" s="15"/>
      <c r="J274" s="15"/>
      <c r="K274" s="15"/>
      <c r="L274" s="15"/>
    </row>
    <row r="275" spans="1:20" x14ac:dyDescent="0.3">
      <c r="D275" s="15"/>
      <c r="E275" s="15"/>
      <c r="F275" s="15"/>
      <c r="G275" s="15"/>
      <c r="H275" s="15"/>
      <c r="I275" s="15"/>
      <c r="J275" s="15"/>
      <c r="K275" s="15"/>
      <c r="L275" s="15"/>
    </row>
    <row r="276" spans="1:20" x14ac:dyDescent="0.3">
      <c r="D276" s="15"/>
      <c r="E276" s="15"/>
      <c r="F276" s="15"/>
      <c r="G276" s="15"/>
      <c r="H276" s="15"/>
      <c r="I276" s="15"/>
      <c r="J276" s="15"/>
      <c r="K276" s="15"/>
      <c r="L276" s="15"/>
    </row>
    <row r="277" spans="1:20" x14ac:dyDescent="0.3">
      <c r="D277" s="15"/>
      <c r="E277" s="15"/>
      <c r="F277" s="15"/>
      <c r="G277" s="15"/>
      <c r="H277" s="15"/>
      <c r="I277" s="15"/>
      <c r="J277" s="15"/>
      <c r="K277" s="15"/>
      <c r="L277" s="15"/>
    </row>
    <row r="278" spans="1:20" x14ac:dyDescent="0.3">
      <c r="D278" s="15"/>
      <c r="E278" s="15"/>
      <c r="F278" s="15"/>
      <c r="G278" s="15"/>
      <c r="H278" s="15"/>
      <c r="I278" s="15"/>
      <c r="J278" s="15"/>
      <c r="K278" s="15"/>
      <c r="L278" s="15"/>
    </row>
    <row r="279" spans="1:20" x14ac:dyDescent="0.3">
      <c r="D279" s="15"/>
      <c r="E279" s="15"/>
      <c r="F279" s="15"/>
      <c r="G279" s="15"/>
      <c r="H279" s="15"/>
      <c r="I279" s="15"/>
      <c r="J279" s="15"/>
      <c r="K279" s="15"/>
      <c r="L279" s="15"/>
    </row>
    <row r="280" spans="1:20" x14ac:dyDescent="0.3">
      <c r="D280" s="15"/>
      <c r="E280" s="15"/>
      <c r="F280" s="15"/>
      <c r="G280" s="15"/>
      <c r="H280" s="15"/>
      <c r="I280" s="15"/>
      <c r="J280" s="15"/>
      <c r="K280" s="15"/>
      <c r="L280" s="15"/>
    </row>
    <row r="281" spans="1:20" x14ac:dyDescent="0.3">
      <c r="D281" s="15"/>
      <c r="E281" s="15"/>
      <c r="F281" s="15"/>
      <c r="G281" s="15"/>
      <c r="H281" s="15"/>
      <c r="I281" s="15"/>
      <c r="J281" s="15"/>
      <c r="K281" s="15"/>
      <c r="L281" s="15"/>
    </row>
    <row r="282" spans="1:20" x14ac:dyDescent="0.3">
      <c r="D282" s="15"/>
      <c r="E282" s="15"/>
      <c r="F282" s="15"/>
      <c r="G282" s="15"/>
      <c r="H282" s="15"/>
      <c r="I282" s="15"/>
      <c r="J282" s="15"/>
      <c r="K282" s="15"/>
      <c r="L282" s="15"/>
    </row>
    <row r="283" spans="1:20" x14ac:dyDescent="0.3">
      <c r="D283" s="15"/>
      <c r="E283" s="15"/>
      <c r="F283" s="15"/>
      <c r="G283" s="15"/>
      <c r="H283" s="15"/>
      <c r="I283" s="15"/>
      <c r="J283" s="15"/>
      <c r="K283" s="15"/>
      <c r="L283" s="15"/>
    </row>
    <row r="284" spans="1:20" x14ac:dyDescent="0.3">
      <c r="G284" s="15"/>
      <c r="H284" s="15"/>
      <c r="I284" s="15"/>
      <c r="J284" s="15"/>
      <c r="K284" s="15"/>
      <c r="L284" s="15"/>
    </row>
    <row r="285" spans="1:20" x14ac:dyDescent="0.3">
      <c r="G285" s="15"/>
      <c r="H285" s="15"/>
      <c r="I285" s="15"/>
      <c r="J285" s="15"/>
      <c r="K285" s="15"/>
      <c r="L285" s="15"/>
    </row>
    <row r="286" spans="1:20" x14ac:dyDescent="0.3">
      <c r="G286" s="15"/>
      <c r="H286" s="15"/>
      <c r="I286" s="15"/>
      <c r="J286" s="15"/>
      <c r="K286" s="15"/>
      <c r="L286" s="15"/>
    </row>
    <row r="298" spans="1:1" x14ac:dyDescent="0.3">
      <c r="A298" t="s">
        <v>692</v>
      </c>
    </row>
    <row r="299" spans="1:1" x14ac:dyDescent="0.3">
      <c r="A299" t="s">
        <v>698</v>
      </c>
    </row>
    <row r="300" spans="1:1" x14ac:dyDescent="0.3">
      <c r="A300" t="s">
        <v>700</v>
      </c>
    </row>
    <row r="301" spans="1:1" x14ac:dyDescent="0.3">
      <c r="A301" t="s">
        <v>702</v>
      </c>
    </row>
    <row r="302" spans="1:1" x14ac:dyDescent="0.3">
      <c r="A302" t="s">
        <v>704</v>
      </c>
    </row>
    <row r="303" spans="1:1" x14ac:dyDescent="0.3">
      <c r="A303" t="s">
        <v>708</v>
      </c>
    </row>
    <row r="304" spans="1:1" x14ac:dyDescent="0.3">
      <c r="A304" t="s">
        <v>710</v>
      </c>
    </row>
    <row r="305" spans="1:1" x14ac:dyDescent="0.3">
      <c r="A305" t="s">
        <v>716</v>
      </c>
    </row>
    <row r="306" spans="1:1" x14ac:dyDescent="0.3">
      <c r="A306" t="s">
        <v>1284</v>
      </c>
    </row>
    <row r="307" spans="1:1" x14ac:dyDescent="0.3">
      <c r="A307" t="s">
        <v>1401</v>
      </c>
    </row>
    <row r="308" spans="1:1" x14ac:dyDescent="0.3">
      <c r="A308" t="s">
        <v>764</v>
      </c>
    </row>
    <row r="309" spans="1:1" x14ac:dyDescent="0.3">
      <c r="A309" t="s">
        <v>1291</v>
      </c>
    </row>
    <row r="310" spans="1:1" x14ac:dyDescent="0.3">
      <c r="A310" t="s">
        <v>1407</v>
      </c>
    </row>
    <row r="311" spans="1:1" x14ac:dyDescent="0.3">
      <c r="A311" t="s">
        <v>1408</v>
      </c>
    </row>
    <row r="312" spans="1:1" x14ac:dyDescent="0.3">
      <c r="A312" t="s">
        <v>1409</v>
      </c>
    </row>
    <row r="313" spans="1:1" x14ac:dyDescent="0.3">
      <c r="A313" t="s">
        <v>1294</v>
      </c>
    </row>
    <row r="314" spans="1:1" x14ac:dyDescent="0.3">
      <c r="A314" t="s">
        <v>1295</v>
      </c>
    </row>
    <row r="315" spans="1:1" x14ac:dyDescent="0.3">
      <c r="A315" t="s">
        <v>596</v>
      </c>
    </row>
    <row r="316" spans="1:1" x14ac:dyDescent="0.3">
      <c r="A316" t="s">
        <v>885</v>
      </c>
    </row>
    <row r="317" spans="1:1" x14ac:dyDescent="0.3">
      <c r="A317" t="s">
        <v>1296</v>
      </c>
    </row>
    <row r="318" spans="1:1" x14ac:dyDescent="0.3">
      <c r="A318" t="s">
        <v>1037</v>
      </c>
    </row>
    <row r="319" spans="1:1" x14ac:dyDescent="0.3">
      <c r="A319" t="s">
        <v>1415</v>
      </c>
    </row>
    <row r="320" spans="1:1" x14ac:dyDescent="0.3">
      <c r="A320" t="s">
        <v>1297</v>
      </c>
    </row>
    <row r="321" spans="1:1" x14ac:dyDescent="0.3">
      <c r="A321" t="s">
        <v>1299</v>
      </c>
    </row>
    <row r="322" spans="1:1" x14ac:dyDescent="0.3">
      <c r="A322" t="s">
        <v>1302</v>
      </c>
    </row>
    <row r="323" spans="1:1" x14ac:dyDescent="0.3">
      <c r="A323" t="s">
        <v>1417</v>
      </c>
    </row>
    <row r="324" spans="1:1" x14ac:dyDescent="0.3">
      <c r="A324" t="s">
        <v>977</v>
      </c>
    </row>
    <row r="325" spans="1:1" x14ac:dyDescent="0.3">
      <c r="A325" t="s">
        <v>1005</v>
      </c>
    </row>
    <row r="326" spans="1:1" x14ac:dyDescent="0.3">
      <c r="A326" t="s">
        <v>1009</v>
      </c>
    </row>
    <row r="327" spans="1:1" x14ac:dyDescent="0.3">
      <c r="A327" t="s">
        <v>1419</v>
      </c>
    </row>
    <row r="328" spans="1:1" x14ac:dyDescent="0.3">
      <c r="A328" t="s">
        <v>1421</v>
      </c>
    </row>
    <row r="329" spans="1:1" x14ac:dyDescent="0.3">
      <c r="A329" t="s">
        <v>1307</v>
      </c>
    </row>
    <row r="330" spans="1:1" x14ac:dyDescent="0.3">
      <c r="A330" t="s">
        <v>1309</v>
      </c>
    </row>
    <row r="331" spans="1:1" x14ac:dyDescent="0.3">
      <c r="A331" t="s">
        <v>1422</v>
      </c>
    </row>
    <row r="332" spans="1:1" x14ac:dyDescent="0.3">
      <c r="A332" t="s">
        <v>1337</v>
      </c>
    </row>
    <row r="333" spans="1:1" x14ac:dyDescent="0.3">
      <c r="A333" t="s">
        <v>1423</v>
      </c>
    </row>
    <row r="334" spans="1:1" x14ac:dyDescent="0.3">
      <c r="A334" t="s">
        <v>1424</v>
      </c>
    </row>
    <row r="335" spans="1:1" x14ac:dyDescent="0.3">
      <c r="A335" t="s">
        <v>1425</v>
      </c>
    </row>
    <row r="336" spans="1:1" x14ac:dyDescent="0.3">
      <c r="A336" t="s">
        <v>1426</v>
      </c>
    </row>
    <row r="337" spans="1:1" x14ac:dyDescent="0.3">
      <c r="A337" t="s">
        <v>1427</v>
      </c>
    </row>
    <row r="338" spans="1:1" x14ac:dyDescent="0.3">
      <c r="A338" t="s">
        <v>1428</v>
      </c>
    </row>
    <row r="339" spans="1:1" x14ac:dyDescent="0.3">
      <c r="A339" t="s">
        <v>1429</v>
      </c>
    </row>
    <row r="340" spans="1:1" x14ac:dyDescent="0.3">
      <c r="A340" t="s">
        <v>1430</v>
      </c>
    </row>
    <row r="341" spans="1:1" x14ac:dyDescent="0.3">
      <c r="A341" t="s">
        <v>1431</v>
      </c>
    </row>
    <row r="342" spans="1:1" x14ac:dyDescent="0.3">
      <c r="A342" t="s">
        <v>1432</v>
      </c>
    </row>
    <row r="343" spans="1:1" x14ac:dyDescent="0.3">
      <c r="A343" t="s">
        <v>1433</v>
      </c>
    </row>
    <row r="344" spans="1:1" x14ac:dyDescent="0.3">
      <c r="A344" t="s">
        <v>1434</v>
      </c>
    </row>
    <row r="345" spans="1:1" x14ac:dyDescent="0.3">
      <c r="A345" t="s">
        <v>1313</v>
      </c>
    </row>
    <row r="346" spans="1:1" x14ac:dyDescent="0.3">
      <c r="A346" t="s">
        <v>1314</v>
      </c>
    </row>
    <row r="347" spans="1:1" x14ac:dyDescent="0.3">
      <c r="A347" t="s">
        <v>1315</v>
      </c>
    </row>
    <row r="348" spans="1:1" x14ac:dyDescent="0.3">
      <c r="A348" t="s">
        <v>1437</v>
      </c>
    </row>
    <row r="349" spans="1:1" x14ac:dyDescent="0.3">
      <c r="A349" t="s">
        <v>1438</v>
      </c>
    </row>
    <row r="350" spans="1:1" x14ac:dyDescent="0.3">
      <c r="A350" t="s">
        <v>1316</v>
      </c>
    </row>
    <row r="351" spans="1:1" x14ac:dyDescent="0.3">
      <c r="A351" t="s">
        <v>1318</v>
      </c>
    </row>
    <row r="352" spans="1:1" x14ac:dyDescent="0.3">
      <c r="A352" t="s">
        <v>1345</v>
      </c>
    </row>
    <row r="353" spans="1:1" x14ac:dyDescent="0.3">
      <c r="A353" t="s">
        <v>1439</v>
      </c>
    </row>
    <row r="354" spans="1:1" x14ac:dyDescent="0.3">
      <c r="A354" t="s">
        <v>656</v>
      </c>
    </row>
    <row r="355" spans="1:1" x14ac:dyDescent="0.3">
      <c r="A355" t="s">
        <v>1321</v>
      </c>
    </row>
    <row r="356" spans="1:1" x14ac:dyDescent="0.3">
      <c r="A356" t="s">
        <v>1322</v>
      </c>
    </row>
    <row r="357" spans="1:1" x14ac:dyDescent="0.3">
      <c r="A357" t="s">
        <v>1323</v>
      </c>
    </row>
    <row r="358" spans="1:1" x14ac:dyDescent="0.3">
      <c r="A358" t="s">
        <v>1325</v>
      </c>
    </row>
    <row r="359" spans="1:1" x14ac:dyDescent="0.3">
      <c r="A359" t="s">
        <v>1442</v>
      </c>
    </row>
    <row r="360" spans="1:1" x14ac:dyDescent="0.3">
      <c r="A360" t="s">
        <v>1326</v>
      </c>
    </row>
    <row r="361" spans="1:1" x14ac:dyDescent="0.3">
      <c r="A361" t="s">
        <v>1443</v>
      </c>
    </row>
  </sheetData>
  <sortState xmlns:xlrd2="http://schemas.microsoft.com/office/spreadsheetml/2017/richdata2" ref="A6:U273">
    <sortCondition ref="A6:A273"/>
  </sortState>
  <conditionalFormatting sqref="A2">
    <cfRule type="duplicateValues" dxfId="75" priority="2"/>
  </conditionalFormatting>
  <conditionalFormatting sqref="A3">
    <cfRule type="duplicateValues" dxfId="74" priority="1"/>
  </conditionalFormatting>
  <conditionalFormatting sqref="A274:A1048576 A4">
    <cfRule type="duplicateValues" dxfId="73" priority="3"/>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6"/>
  <sheetViews>
    <sheetView zoomScaleNormal="100" workbookViewId="0">
      <pane xSplit="3" ySplit="7" topLeftCell="D8" activePane="bottomRight" state="frozen"/>
      <selection activeCell="A3" sqref="A3"/>
      <selection pane="topRight" activeCell="A3" sqref="A3"/>
      <selection pane="bottomLeft" activeCell="A3" sqref="A3"/>
      <selection pane="bottomRight" activeCell="A2" sqref="A2"/>
    </sheetView>
  </sheetViews>
  <sheetFormatPr defaultRowHeight="14.4" x14ac:dyDescent="0.3"/>
  <cols>
    <col min="1" max="1" width="9" style="148" customWidth="1"/>
    <col min="2" max="2" width="12.44140625" style="148" customWidth="1"/>
    <col min="3" max="3" width="29.44140625" customWidth="1"/>
    <col min="4" max="4" width="25.6640625" customWidth="1"/>
    <col min="5" max="5" width="22.88671875" bestFit="1" customWidth="1"/>
    <col min="6" max="6" width="22.88671875" style="26" bestFit="1" customWidth="1"/>
    <col min="7" max="7" width="15" style="148" bestFit="1" customWidth="1"/>
    <col min="8" max="8" width="11.44140625" style="148" bestFit="1" customWidth="1"/>
    <col min="9" max="9" width="10.5546875" style="148" customWidth="1"/>
    <col min="10" max="10" width="12" style="71" customWidth="1"/>
    <col min="11" max="11" width="14.33203125" style="71" bestFit="1" customWidth="1"/>
    <col min="12" max="12" width="10.88671875" customWidth="1"/>
    <col min="13" max="13" width="13.109375" style="263" customWidth="1"/>
    <col min="14" max="14" width="16.109375" style="262" customWidth="1"/>
    <col min="15" max="15" width="15.88671875" style="186" customWidth="1"/>
    <col min="16" max="16" width="12.6640625" style="186" customWidth="1"/>
    <col min="17" max="17" width="17.5546875" style="187" customWidth="1"/>
    <col min="18" max="18" width="7" style="148" bestFit="1" customWidth="1"/>
    <col min="19" max="19" width="10.44140625" style="148" customWidth="1"/>
    <col min="20" max="20" width="10.88671875" bestFit="1" customWidth="1"/>
  </cols>
  <sheetData>
    <row r="1" spans="1:20" ht="15.6" x14ac:dyDescent="0.3">
      <c r="A1" s="327" t="s">
        <v>2188</v>
      </c>
      <c r="B1" s="328"/>
      <c r="C1" s="328"/>
      <c r="D1" s="328"/>
    </row>
    <row r="2" spans="1:20" x14ac:dyDescent="0.3">
      <c r="A2" s="84" t="s">
        <v>2209</v>
      </c>
    </row>
    <row r="3" spans="1:20" x14ac:dyDescent="0.3">
      <c r="A3" s="334" t="s">
        <v>2206</v>
      </c>
    </row>
    <row r="4" spans="1:20" x14ac:dyDescent="0.3">
      <c r="A4" s="149" t="s">
        <v>1040</v>
      </c>
    </row>
    <row r="5" spans="1:20" x14ac:dyDescent="0.3">
      <c r="A5" s="149" t="s">
        <v>1041</v>
      </c>
    </row>
    <row r="6" spans="1:20" x14ac:dyDescent="0.3">
      <c r="A6" s="149"/>
    </row>
    <row r="7" spans="1:20" s="147" customFormat="1" ht="63" customHeight="1" x14ac:dyDescent="0.3">
      <c r="A7" s="146" t="s">
        <v>1444</v>
      </c>
      <c r="B7" s="146" t="s">
        <v>1395</v>
      </c>
      <c r="C7" s="146" t="s">
        <v>53</v>
      </c>
      <c r="D7" s="146" t="s">
        <v>54</v>
      </c>
      <c r="E7" s="146" t="s">
        <v>554</v>
      </c>
      <c r="F7" s="146" t="s">
        <v>555</v>
      </c>
      <c r="G7" s="146" t="s">
        <v>416</v>
      </c>
      <c r="H7" s="146" t="s">
        <v>417</v>
      </c>
      <c r="I7" s="146" t="s">
        <v>2211</v>
      </c>
      <c r="J7" s="146" t="s">
        <v>418</v>
      </c>
      <c r="K7" s="146" t="s">
        <v>1042</v>
      </c>
      <c r="L7" s="146" t="s">
        <v>419</v>
      </c>
      <c r="M7" s="146" t="s">
        <v>420</v>
      </c>
      <c r="N7" s="146" t="s">
        <v>421</v>
      </c>
      <c r="O7" s="146" t="s">
        <v>422</v>
      </c>
      <c r="P7" s="146" t="s">
        <v>2212</v>
      </c>
      <c r="Q7" s="182" t="s">
        <v>2214</v>
      </c>
      <c r="R7" s="146" t="s">
        <v>560</v>
      </c>
      <c r="S7" s="146" t="s">
        <v>561</v>
      </c>
      <c r="T7" s="146" t="s">
        <v>60</v>
      </c>
    </row>
    <row r="8" spans="1:20" x14ac:dyDescent="0.3">
      <c r="A8" s="148" t="s">
        <v>1284</v>
      </c>
      <c r="B8" s="148">
        <v>0</v>
      </c>
      <c r="C8" t="s">
        <v>1285</v>
      </c>
      <c r="D8" t="s">
        <v>1286</v>
      </c>
      <c r="E8" t="s">
        <v>585</v>
      </c>
      <c r="F8" s="26" t="s">
        <v>12</v>
      </c>
      <c r="G8" s="148" t="s">
        <v>430</v>
      </c>
      <c r="H8" s="148" t="s">
        <v>424</v>
      </c>
      <c r="I8" s="148">
        <v>0</v>
      </c>
      <c r="J8" s="185">
        <v>0</v>
      </c>
      <c r="K8" s="185">
        <v>0</v>
      </c>
      <c r="L8">
        <v>0</v>
      </c>
      <c r="M8" s="264">
        <v>0</v>
      </c>
      <c r="N8" s="324" t="s">
        <v>2163</v>
      </c>
      <c r="O8" s="324" t="s">
        <v>2163</v>
      </c>
      <c r="P8" s="324">
        <v>1.026</v>
      </c>
      <c r="Q8" s="244">
        <v>0</v>
      </c>
      <c r="R8" s="148">
        <v>0</v>
      </c>
      <c r="S8" s="148">
        <v>0</v>
      </c>
    </row>
    <row r="9" spans="1:20" x14ac:dyDescent="0.3">
      <c r="A9" s="148" t="s">
        <v>1284</v>
      </c>
      <c r="B9" s="148">
        <v>0</v>
      </c>
      <c r="C9" t="s">
        <v>1285</v>
      </c>
      <c r="D9" t="s">
        <v>1286</v>
      </c>
      <c r="E9" t="s">
        <v>585</v>
      </c>
      <c r="F9" s="26" t="s">
        <v>12</v>
      </c>
      <c r="G9" s="148" t="s">
        <v>430</v>
      </c>
      <c r="H9" s="148" t="s">
        <v>427</v>
      </c>
      <c r="I9" s="148">
        <v>0</v>
      </c>
      <c r="J9" s="185">
        <v>0</v>
      </c>
      <c r="K9" s="185">
        <v>0</v>
      </c>
      <c r="L9">
        <v>0</v>
      </c>
      <c r="M9" s="264">
        <v>0</v>
      </c>
      <c r="N9" s="324" t="s">
        <v>2163</v>
      </c>
      <c r="O9" s="324" t="s">
        <v>2163</v>
      </c>
      <c r="P9" s="324">
        <v>1.026</v>
      </c>
      <c r="Q9" s="244">
        <v>0</v>
      </c>
      <c r="R9" s="148">
        <v>0</v>
      </c>
      <c r="S9" s="148">
        <v>0</v>
      </c>
    </row>
    <row r="10" spans="1:20" x14ac:dyDescent="0.3">
      <c r="A10" s="148" t="s">
        <v>570</v>
      </c>
      <c r="B10" s="148">
        <v>1</v>
      </c>
      <c r="C10" t="s">
        <v>1272</v>
      </c>
      <c r="D10" t="s">
        <v>571</v>
      </c>
      <c r="E10" t="s">
        <v>572</v>
      </c>
      <c r="F10" s="26" t="s">
        <v>13</v>
      </c>
      <c r="G10" s="148" t="s">
        <v>425</v>
      </c>
      <c r="H10" s="148" t="s">
        <v>426</v>
      </c>
      <c r="I10" s="148">
        <v>67932</v>
      </c>
      <c r="J10" s="185">
        <v>0</v>
      </c>
      <c r="K10" s="185" t="s">
        <v>490</v>
      </c>
      <c r="L10">
        <v>0</v>
      </c>
      <c r="M10" s="264">
        <v>0</v>
      </c>
      <c r="N10" s="324" t="s">
        <v>2163</v>
      </c>
      <c r="O10" s="324" t="s">
        <v>2163</v>
      </c>
      <c r="P10" s="324">
        <v>0</v>
      </c>
      <c r="Q10" s="244" t="s">
        <v>573</v>
      </c>
      <c r="R10" s="148">
        <v>12</v>
      </c>
      <c r="S10" s="148" t="s">
        <v>574</v>
      </c>
    </row>
    <row r="11" spans="1:20" x14ac:dyDescent="0.3">
      <c r="A11" s="148" t="s">
        <v>724</v>
      </c>
      <c r="B11" s="148">
        <v>683</v>
      </c>
      <c r="C11" t="s">
        <v>2180</v>
      </c>
      <c r="D11" t="s">
        <v>155</v>
      </c>
      <c r="E11" t="s">
        <v>725</v>
      </c>
      <c r="F11" s="26" t="s">
        <v>8</v>
      </c>
      <c r="G11" s="148" t="s">
        <v>423</v>
      </c>
      <c r="H11" s="148" t="s">
        <v>424</v>
      </c>
      <c r="I11" s="148">
        <v>197.209</v>
      </c>
      <c r="J11" s="185">
        <v>19878</v>
      </c>
      <c r="K11" s="185" t="s">
        <v>1446</v>
      </c>
      <c r="L11">
        <v>2743.1640000000002</v>
      </c>
      <c r="M11" s="264">
        <v>3.2921916666666675</v>
      </c>
      <c r="N11" s="324">
        <v>9.9209679042157166</v>
      </c>
      <c r="O11" s="324">
        <v>0.33184178181523161</v>
      </c>
      <c r="P11" s="324">
        <v>0.13800000000000001</v>
      </c>
      <c r="Q11" s="244" t="s">
        <v>536</v>
      </c>
      <c r="R11" s="148">
        <v>12</v>
      </c>
      <c r="S11" s="148" t="s">
        <v>155</v>
      </c>
    </row>
    <row r="12" spans="1:20" x14ac:dyDescent="0.3">
      <c r="A12" s="148" t="s">
        <v>726</v>
      </c>
      <c r="B12" s="148" t="e">
        <v>#N/A</v>
      </c>
      <c r="C12" t="s">
        <v>1827</v>
      </c>
      <c r="D12" t="s">
        <v>156</v>
      </c>
      <c r="E12" t="s">
        <v>585</v>
      </c>
      <c r="F12" s="26" t="s">
        <v>12</v>
      </c>
      <c r="G12" s="148" t="s">
        <v>430</v>
      </c>
      <c r="I12" s="148">
        <v>0</v>
      </c>
      <c r="J12" s="185">
        <v>0</v>
      </c>
      <c r="K12" s="185">
        <v>0</v>
      </c>
      <c r="L12">
        <v>0</v>
      </c>
      <c r="M12" s="264">
        <v>0</v>
      </c>
      <c r="N12" s="324" t="s">
        <v>2163</v>
      </c>
      <c r="O12" s="324" t="s">
        <v>2163</v>
      </c>
      <c r="P12" s="324">
        <v>1.026</v>
      </c>
      <c r="Q12" s="244">
        <v>0</v>
      </c>
      <c r="R12" s="148">
        <v>0</v>
      </c>
      <c r="S12" s="148">
        <v>0</v>
      </c>
    </row>
    <row r="13" spans="1:20" x14ac:dyDescent="0.3">
      <c r="A13" s="148" t="s">
        <v>726</v>
      </c>
      <c r="B13" s="148">
        <v>121</v>
      </c>
      <c r="C13" t="s">
        <v>2033</v>
      </c>
      <c r="D13" t="s">
        <v>156</v>
      </c>
      <c r="E13" t="s">
        <v>585</v>
      </c>
      <c r="F13" s="26" t="s">
        <v>12</v>
      </c>
      <c r="G13" s="148" t="s">
        <v>423</v>
      </c>
      <c r="H13" s="148" t="s">
        <v>424</v>
      </c>
      <c r="I13" s="148">
        <v>4.9000000000000004</v>
      </c>
      <c r="J13" s="185">
        <v>672</v>
      </c>
      <c r="K13" s="185" t="s">
        <v>1446</v>
      </c>
      <c r="L13">
        <v>92.736000000000004</v>
      </c>
      <c r="M13" s="264">
        <v>0</v>
      </c>
      <c r="N13" s="324">
        <v>7.291666666666667</v>
      </c>
      <c r="O13" s="324">
        <v>0</v>
      </c>
      <c r="P13" s="324">
        <v>0.13800000000000001</v>
      </c>
      <c r="Q13" s="244" t="s">
        <v>573</v>
      </c>
      <c r="R13" s="148">
        <v>12</v>
      </c>
      <c r="S13" s="148">
        <v>0</v>
      </c>
    </row>
    <row r="14" spans="1:20" x14ac:dyDescent="0.3">
      <c r="A14" s="148" t="s">
        <v>726</v>
      </c>
      <c r="B14" s="148">
        <v>121</v>
      </c>
      <c r="C14" t="s">
        <v>2033</v>
      </c>
      <c r="D14" t="s">
        <v>156</v>
      </c>
      <c r="E14" t="s">
        <v>585</v>
      </c>
      <c r="F14" s="26" t="s">
        <v>12</v>
      </c>
      <c r="G14" s="148" t="s">
        <v>423</v>
      </c>
      <c r="H14" s="148" t="s">
        <v>427</v>
      </c>
      <c r="I14" s="148">
        <v>51.879000000000005</v>
      </c>
      <c r="J14" s="185">
        <v>6006</v>
      </c>
      <c r="K14" s="185" t="s">
        <v>1446</v>
      </c>
      <c r="L14">
        <v>828.82800000000009</v>
      </c>
      <c r="M14" s="264">
        <v>0</v>
      </c>
      <c r="N14" s="324">
        <v>8.6378621378621396</v>
      </c>
      <c r="O14" s="324">
        <v>0</v>
      </c>
      <c r="P14" s="324">
        <v>0.13800000000000001</v>
      </c>
      <c r="Q14" s="244" t="s">
        <v>573</v>
      </c>
      <c r="R14" s="148">
        <v>12</v>
      </c>
      <c r="S14" s="148">
        <v>0</v>
      </c>
    </row>
    <row r="15" spans="1:20" x14ac:dyDescent="0.3">
      <c r="A15" s="148" t="s">
        <v>726</v>
      </c>
      <c r="B15" s="148">
        <v>121</v>
      </c>
      <c r="C15" t="s">
        <v>2033</v>
      </c>
      <c r="D15" t="s">
        <v>156</v>
      </c>
      <c r="E15" t="s">
        <v>585</v>
      </c>
      <c r="F15" s="26" t="s">
        <v>12</v>
      </c>
      <c r="G15" s="148" t="s">
        <v>430</v>
      </c>
      <c r="H15" s="148" t="s">
        <v>427</v>
      </c>
      <c r="I15" s="148">
        <v>14680.121000000001</v>
      </c>
      <c r="J15" s="185">
        <v>224356</v>
      </c>
      <c r="K15" s="185" t="s">
        <v>1045</v>
      </c>
      <c r="L15">
        <v>230189.25599999999</v>
      </c>
      <c r="M15" s="264">
        <v>0</v>
      </c>
      <c r="N15" s="324">
        <v>65.432263902012878</v>
      </c>
      <c r="O15" s="324">
        <v>0</v>
      </c>
      <c r="P15" s="324">
        <v>1.026</v>
      </c>
      <c r="Q15" s="244" t="s">
        <v>573</v>
      </c>
      <c r="R15" s="148">
        <v>12</v>
      </c>
      <c r="S15" s="148">
        <v>0</v>
      </c>
    </row>
    <row r="16" spans="1:20" x14ac:dyDescent="0.3">
      <c r="A16" s="148" t="s">
        <v>727</v>
      </c>
      <c r="B16" s="148">
        <v>121</v>
      </c>
      <c r="C16" t="s">
        <v>2033</v>
      </c>
      <c r="D16" t="s">
        <v>728</v>
      </c>
      <c r="E16" t="s">
        <v>585</v>
      </c>
      <c r="F16" s="26" t="s">
        <v>12</v>
      </c>
      <c r="G16" s="148" t="s">
        <v>425</v>
      </c>
      <c r="H16" s="148" t="s">
        <v>426</v>
      </c>
      <c r="I16" s="148">
        <v>190970.99999999997</v>
      </c>
      <c r="J16" s="185">
        <v>0</v>
      </c>
      <c r="K16" s="185" t="s">
        <v>490</v>
      </c>
      <c r="L16">
        <v>0</v>
      </c>
      <c r="M16" s="264">
        <v>0</v>
      </c>
      <c r="N16" s="324" t="s">
        <v>2163</v>
      </c>
      <c r="O16" s="324" t="s">
        <v>2163</v>
      </c>
      <c r="P16" s="324">
        <v>0</v>
      </c>
      <c r="Q16" s="244" t="s">
        <v>573</v>
      </c>
      <c r="R16" s="148">
        <v>12</v>
      </c>
      <c r="S16" s="148">
        <v>0</v>
      </c>
    </row>
    <row r="17" spans="1:19" x14ac:dyDescent="0.3">
      <c r="A17" s="148" t="s">
        <v>729</v>
      </c>
      <c r="B17" s="148" t="e">
        <v>#N/A</v>
      </c>
      <c r="C17" t="s">
        <v>1827</v>
      </c>
      <c r="D17" t="s">
        <v>158</v>
      </c>
      <c r="E17" t="s">
        <v>585</v>
      </c>
      <c r="F17" s="26" t="s">
        <v>12</v>
      </c>
      <c r="G17" s="148" t="s">
        <v>423</v>
      </c>
      <c r="H17" s="148" t="s">
        <v>424</v>
      </c>
      <c r="I17" s="148">
        <v>0</v>
      </c>
      <c r="J17" s="185">
        <v>0</v>
      </c>
      <c r="K17" s="185">
        <v>0</v>
      </c>
      <c r="L17">
        <v>0</v>
      </c>
      <c r="M17" s="264">
        <v>0</v>
      </c>
      <c r="N17" s="324" t="s">
        <v>2163</v>
      </c>
      <c r="O17" s="324" t="s">
        <v>2163</v>
      </c>
      <c r="P17" s="324">
        <v>0.13800000000000001</v>
      </c>
      <c r="Q17" s="244">
        <v>0</v>
      </c>
      <c r="R17" s="148">
        <v>0</v>
      </c>
      <c r="S17" s="148">
        <v>0</v>
      </c>
    </row>
    <row r="18" spans="1:19" x14ac:dyDescent="0.3">
      <c r="A18" s="148" t="s">
        <v>729</v>
      </c>
      <c r="B18" s="148" t="e">
        <v>#N/A</v>
      </c>
      <c r="C18" t="s">
        <v>1827</v>
      </c>
      <c r="D18" t="s">
        <v>158</v>
      </c>
      <c r="E18" t="s">
        <v>585</v>
      </c>
      <c r="F18" s="26" t="s">
        <v>12</v>
      </c>
      <c r="G18" s="148" t="s">
        <v>423</v>
      </c>
      <c r="H18" s="148" t="s">
        <v>427</v>
      </c>
      <c r="I18" s="148">
        <v>0</v>
      </c>
      <c r="J18" s="185">
        <v>0</v>
      </c>
      <c r="K18" s="185">
        <v>0</v>
      </c>
      <c r="L18">
        <v>0</v>
      </c>
      <c r="M18" s="264">
        <v>0</v>
      </c>
      <c r="N18" s="324" t="s">
        <v>2163</v>
      </c>
      <c r="O18" s="324" t="s">
        <v>2163</v>
      </c>
      <c r="P18" s="324">
        <v>0.13800000000000001</v>
      </c>
      <c r="Q18" s="244">
        <v>0</v>
      </c>
      <c r="R18" s="148">
        <v>0</v>
      </c>
      <c r="S18" s="148">
        <v>0</v>
      </c>
    </row>
    <row r="19" spans="1:19" x14ac:dyDescent="0.3">
      <c r="A19" s="148" t="s">
        <v>729</v>
      </c>
      <c r="B19" s="148" t="e">
        <v>#N/A</v>
      </c>
      <c r="C19" t="s">
        <v>1827</v>
      </c>
      <c r="D19" t="s">
        <v>158</v>
      </c>
      <c r="E19" t="s">
        <v>585</v>
      </c>
      <c r="F19" s="26" t="s">
        <v>12</v>
      </c>
      <c r="G19" s="148" t="s">
        <v>430</v>
      </c>
      <c r="I19" s="148">
        <v>0</v>
      </c>
      <c r="J19" s="185">
        <v>0</v>
      </c>
      <c r="K19" s="185">
        <v>0</v>
      </c>
      <c r="L19">
        <v>0</v>
      </c>
      <c r="M19" s="264">
        <v>0</v>
      </c>
      <c r="N19" s="324" t="s">
        <v>2163</v>
      </c>
      <c r="O19" s="324" t="s">
        <v>2163</v>
      </c>
      <c r="P19" s="324">
        <v>1.026</v>
      </c>
      <c r="Q19" s="244">
        <v>0</v>
      </c>
      <c r="R19" s="148">
        <v>0</v>
      </c>
      <c r="S19" s="148">
        <v>0</v>
      </c>
    </row>
    <row r="20" spans="1:19" x14ac:dyDescent="0.3">
      <c r="A20" s="148" t="s">
        <v>729</v>
      </c>
      <c r="B20" s="148">
        <v>121</v>
      </c>
      <c r="C20" t="s">
        <v>2033</v>
      </c>
      <c r="D20" t="s">
        <v>158</v>
      </c>
      <c r="E20" t="s">
        <v>585</v>
      </c>
      <c r="F20" s="26" t="s">
        <v>12</v>
      </c>
      <c r="G20" s="148" t="s">
        <v>430</v>
      </c>
      <c r="H20" s="148" t="s">
        <v>431</v>
      </c>
      <c r="I20" s="148">
        <v>127629.864</v>
      </c>
      <c r="J20" s="185">
        <v>0</v>
      </c>
      <c r="K20" s="185" t="s">
        <v>1045</v>
      </c>
      <c r="L20">
        <v>0</v>
      </c>
      <c r="M20" s="264">
        <v>0</v>
      </c>
      <c r="N20" s="324" t="s">
        <v>2163</v>
      </c>
      <c r="O20" s="324" t="s">
        <v>2163</v>
      </c>
      <c r="P20" s="324">
        <v>1.026</v>
      </c>
      <c r="Q20" s="244" t="s">
        <v>573</v>
      </c>
      <c r="R20" s="148">
        <v>12</v>
      </c>
      <c r="S20" s="148">
        <v>0</v>
      </c>
    </row>
    <row r="21" spans="1:19" x14ac:dyDescent="0.3">
      <c r="A21" s="148" t="s">
        <v>729</v>
      </c>
      <c r="B21" s="148">
        <v>121</v>
      </c>
      <c r="C21" t="s">
        <v>2033</v>
      </c>
      <c r="D21" t="s">
        <v>158</v>
      </c>
      <c r="E21" t="s">
        <v>585</v>
      </c>
      <c r="F21" s="26" t="s">
        <v>12</v>
      </c>
      <c r="G21" s="148" t="s">
        <v>430</v>
      </c>
      <c r="H21" s="148" t="s">
        <v>432</v>
      </c>
      <c r="I21" s="148">
        <v>499033.49199999997</v>
      </c>
      <c r="J21" s="185">
        <v>5363491</v>
      </c>
      <c r="K21" s="185" t="s">
        <v>1045</v>
      </c>
      <c r="L21">
        <v>5502941.7659999998</v>
      </c>
      <c r="M21" s="264">
        <v>0</v>
      </c>
      <c r="N21" s="324">
        <v>93.042664190170157</v>
      </c>
      <c r="O21" s="324">
        <v>0</v>
      </c>
      <c r="P21" s="324">
        <v>1.026</v>
      </c>
      <c r="Q21" s="244" t="s">
        <v>573</v>
      </c>
      <c r="R21" s="148">
        <v>12</v>
      </c>
      <c r="S21" s="148">
        <v>0</v>
      </c>
    </row>
    <row r="22" spans="1:19" x14ac:dyDescent="0.3">
      <c r="A22" s="148" t="s">
        <v>729</v>
      </c>
      <c r="B22" s="148">
        <v>121</v>
      </c>
      <c r="C22" t="s">
        <v>2033</v>
      </c>
      <c r="D22" t="s">
        <v>158</v>
      </c>
      <c r="E22" t="s">
        <v>585</v>
      </c>
      <c r="F22" s="26" t="s">
        <v>12</v>
      </c>
      <c r="G22" s="148" t="s">
        <v>430</v>
      </c>
      <c r="H22" s="148" t="s">
        <v>427</v>
      </c>
      <c r="I22" s="148">
        <v>-475</v>
      </c>
      <c r="J22" s="185">
        <v>11666</v>
      </c>
      <c r="K22" s="185" t="s">
        <v>1045</v>
      </c>
      <c r="L22">
        <v>11969.316000000001</v>
      </c>
      <c r="M22" s="264">
        <v>0</v>
      </c>
      <c r="N22" s="324">
        <v>-40.716612377850161</v>
      </c>
      <c r="O22" s="324">
        <v>0</v>
      </c>
      <c r="P22" s="324">
        <v>1.026</v>
      </c>
      <c r="Q22" s="244" t="s">
        <v>573</v>
      </c>
      <c r="R22" s="148">
        <v>12</v>
      </c>
      <c r="S22" s="148">
        <v>0</v>
      </c>
    </row>
    <row r="23" spans="1:19" x14ac:dyDescent="0.3">
      <c r="A23" s="148" t="s">
        <v>729</v>
      </c>
      <c r="B23" s="148">
        <v>121</v>
      </c>
      <c r="C23" t="s">
        <v>2033</v>
      </c>
      <c r="D23" t="s">
        <v>158</v>
      </c>
      <c r="E23" t="s">
        <v>585</v>
      </c>
      <c r="F23" s="26" t="s">
        <v>12</v>
      </c>
      <c r="G23" s="148" t="s">
        <v>423</v>
      </c>
      <c r="H23" s="148" t="s">
        <v>432</v>
      </c>
      <c r="I23" s="148">
        <v>0.50800000000000001</v>
      </c>
      <c r="J23" s="185">
        <v>42</v>
      </c>
      <c r="K23" s="185" t="s">
        <v>1446</v>
      </c>
      <c r="L23">
        <v>5.7960000000000003</v>
      </c>
      <c r="M23" s="264">
        <v>0</v>
      </c>
      <c r="N23" s="324">
        <v>12.095238095238095</v>
      </c>
      <c r="O23" s="324">
        <v>0</v>
      </c>
      <c r="P23" s="324">
        <v>0.13800000000000001</v>
      </c>
      <c r="Q23" s="244" t="s">
        <v>573</v>
      </c>
      <c r="R23" s="148">
        <v>12</v>
      </c>
      <c r="S23" s="148">
        <v>0</v>
      </c>
    </row>
    <row r="24" spans="1:19" x14ac:dyDescent="0.3">
      <c r="A24" s="148" t="s">
        <v>729</v>
      </c>
      <c r="B24" s="148">
        <v>121</v>
      </c>
      <c r="C24" t="s">
        <v>2033</v>
      </c>
      <c r="D24" t="s">
        <v>158</v>
      </c>
      <c r="E24" t="s">
        <v>585</v>
      </c>
      <c r="F24" s="26" t="s">
        <v>12</v>
      </c>
      <c r="G24" s="148" t="s">
        <v>423</v>
      </c>
      <c r="H24" s="148" t="s">
        <v>431</v>
      </c>
      <c r="I24" s="148">
        <v>0.13600000000000001</v>
      </c>
      <c r="J24" s="185">
        <v>0</v>
      </c>
      <c r="K24" s="185" t="s">
        <v>1446</v>
      </c>
      <c r="L24">
        <v>0</v>
      </c>
      <c r="M24" s="264">
        <v>0</v>
      </c>
      <c r="N24" s="324" t="s">
        <v>2163</v>
      </c>
      <c r="O24" s="324" t="s">
        <v>2163</v>
      </c>
      <c r="P24" s="324">
        <v>0.13800000000000001</v>
      </c>
      <c r="Q24" s="244" t="s">
        <v>573</v>
      </c>
      <c r="R24" s="148">
        <v>12</v>
      </c>
      <c r="S24" s="148">
        <v>0</v>
      </c>
    </row>
    <row r="25" spans="1:19" x14ac:dyDescent="0.3">
      <c r="A25" s="148" t="s">
        <v>730</v>
      </c>
      <c r="B25" s="148">
        <v>5</v>
      </c>
      <c r="C25" t="s">
        <v>159</v>
      </c>
      <c r="D25" t="s">
        <v>160</v>
      </c>
      <c r="E25" t="s">
        <v>731</v>
      </c>
      <c r="F25" s="26" t="s">
        <v>9</v>
      </c>
      <c r="G25" s="148" t="s">
        <v>423</v>
      </c>
      <c r="H25" s="148" t="s">
        <v>424</v>
      </c>
      <c r="I25" s="148">
        <v>2466.8100000000004</v>
      </c>
      <c r="J25" s="185">
        <v>192476</v>
      </c>
      <c r="K25" s="185" t="s">
        <v>1446</v>
      </c>
      <c r="L25">
        <v>26561.688000000002</v>
      </c>
      <c r="M25" s="264">
        <v>2.9055</v>
      </c>
      <c r="N25" s="324">
        <v>12.816195265903284</v>
      </c>
      <c r="O25" s="324">
        <v>0.22670534739197581</v>
      </c>
      <c r="P25" s="324">
        <v>0.13800000000000001</v>
      </c>
      <c r="Q25" s="244" t="s">
        <v>536</v>
      </c>
      <c r="R25" s="148">
        <v>12</v>
      </c>
      <c r="S25" s="148" t="s">
        <v>160</v>
      </c>
    </row>
    <row r="26" spans="1:19" x14ac:dyDescent="0.3">
      <c r="A26" s="148" t="s">
        <v>732</v>
      </c>
      <c r="B26" s="148">
        <v>747</v>
      </c>
      <c r="C26" t="s">
        <v>161</v>
      </c>
      <c r="D26" t="s">
        <v>162</v>
      </c>
      <c r="E26" t="s">
        <v>733</v>
      </c>
      <c r="F26" s="26" t="s">
        <v>14</v>
      </c>
      <c r="G26" s="148" t="s">
        <v>423</v>
      </c>
      <c r="H26" s="148" t="s">
        <v>424</v>
      </c>
      <c r="I26" s="148">
        <v>556.8130000000001</v>
      </c>
      <c r="J26" s="185">
        <v>44773</v>
      </c>
      <c r="K26" s="185" t="s">
        <v>1446</v>
      </c>
      <c r="L26">
        <v>6178.6740000000009</v>
      </c>
      <c r="M26" s="264">
        <v>5.4387999999999996</v>
      </c>
      <c r="N26" s="324">
        <v>12.436356732852392</v>
      </c>
      <c r="O26" s="324">
        <v>0.43733065212198696</v>
      </c>
      <c r="P26" s="324">
        <v>0.13800000000000001</v>
      </c>
      <c r="Q26" s="244" t="s">
        <v>536</v>
      </c>
      <c r="R26" s="148">
        <v>11</v>
      </c>
      <c r="S26" s="148" t="s">
        <v>162</v>
      </c>
    </row>
    <row r="27" spans="1:19" x14ac:dyDescent="0.3">
      <c r="A27" s="148" t="s">
        <v>734</v>
      </c>
      <c r="B27" s="148">
        <v>291</v>
      </c>
      <c r="C27" t="s">
        <v>163</v>
      </c>
      <c r="D27" t="s">
        <v>164</v>
      </c>
      <c r="E27" t="s">
        <v>735</v>
      </c>
      <c r="F27" s="26" t="s">
        <v>4</v>
      </c>
      <c r="G27" s="148" t="s">
        <v>425</v>
      </c>
      <c r="H27" s="148" t="s">
        <v>426</v>
      </c>
      <c r="I27" s="148">
        <v>261.93799999999999</v>
      </c>
      <c r="J27" s="185">
        <v>0</v>
      </c>
      <c r="K27" s="185" t="s">
        <v>490</v>
      </c>
      <c r="L27">
        <v>0</v>
      </c>
      <c r="M27" s="264">
        <v>0</v>
      </c>
      <c r="N27" s="324" t="s">
        <v>2163</v>
      </c>
      <c r="O27" s="324" t="s">
        <v>2163</v>
      </c>
      <c r="P27" s="324">
        <v>0</v>
      </c>
      <c r="Q27" s="244" t="s">
        <v>536</v>
      </c>
      <c r="R27" s="148">
        <v>10</v>
      </c>
      <c r="S27" s="148" t="s">
        <v>164</v>
      </c>
    </row>
    <row r="28" spans="1:19" x14ac:dyDescent="0.3">
      <c r="A28" s="148" t="s">
        <v>734</v>
      </c>
      <c r="B28" s="148">
        <v>291</v>
      </c>
      <c r="C28" t="s">
        <v>163</v>
      </c>
      <c r="D28" t="s">
        <v>164</v>
      </c>
      <c r="E28" t="s">
        <v>735</v>
      </c>
      <c r="F28" s="26" t="s">
        <v>4</v>
      </c>
      <c r="G28" s="148" t="s">
        <v>423</v>
      </c>
      <c r="H28" s="148" t="s">
        <v>424</v>
      </c>
      <c r="I28" s="148">
        <v>83.650999999999996</v>
      </c>
      <c r="J28" s="185">
        <v>9419</v>
      </c>
      <c r="K28" s="185" t="s">
        <v>1446</v>
      </c>
      <c r="L28">
        <v>1299.8220000000001</v>
      </c>
      <c r="M28" s="264">
        <v>4.5797799999999995</v>
      </c>
      <c r="N28" s="324">
        <v>8.8810914109778114</v>
      </c>
      <c r="O28" s="324">
        <v>0.51567761078767727</v>
      </c>
      <c r="P28" s="324">
        <v>0.13800000000000001</v>
      </c>
      <c r="Q28" s="244" t="s">
        <v>536</v>
      </c>
      <c r="R28" s="148">
        <v>10</v>
      </c>
      <c r="S28" s="148" t="s">
        <v>164</v>
      </c>
    </row>
    <row r="29" spans="1:19" x14ac:dyDescent="0.3">
      <c r="A29" s="148" t="s">
        <v>736</v>
      </c>
      <c r="B29" s="148">
        <v>337</v>
      </c>
      <c r="C29" t="s">
        <v>165</v>
      </c>
      <c r="D29" t="s">
        <v>166</v>
      </c>
      <c r="E29" t="s">
        <v>737</v>
      </c>
      <c r="F29" s="26" t="s">
        <v>9</v>
      </c>
      <c r="G29" s="148" t="s">
        <v>423</v>
      </c>
      <c r="H29" s="148" t="s">
        <v>424</v>
      </c>
      <c r="I29" s="148">
        <v>287.72899999999998</v>
      </c>
      <c r="J29" s="185">
        <v>21296</v>
      </c>
      <c r="K29" s="185" t="s">
        <v>1446</v>
      </c>
      <c r="L29">
        <v>2938.8480000000004</v>
      </c>
      <c r="M29" s="264">
        <v>3.3204499999999997</v>
      </c>
      <c r="N29" s="324">
        <v>13.510941021788129</v>
      </c>
      <c r="O29" s="324">
        <v>0.24576008396790033</v>
      </c>
      <c r="P29" s="324">
        <v>0.13800000000000001</v>
      </c>
      <c r="Q29" s="244" t="s">
        <v>536</v>
      </c>
      <c r="R29" s="148">
        <v>4</v>
      </c>
      <c r="S29" s="148" t="s">
        <v>166</v>
      </c>
    </row>
    <row r="30" spans="1:19" x14ac:dyDescent="0.3">
      <c r="A30" s="148" t="s">
        <v>738</v>
      </c>
      <c r="B30" s="148">
        <v>520</v>
      </c>
      <c r="C30" t="s">
        <v>739</v>
      </c>
      <c r="D30" t="s">
        <v>167</v>
      </c>
      <c r="E30" t="s">
        <v>585</v>
      </c>
      <c r="F30" s="26" t="s">
        <v>12</v>
      </c>
      <c r="G30" s="148" t="s">
        <v>433</v>
      </c>
      <c r="H30" s="148" t="s">
        <v>434</v>
      </c>
      <c r="I30" s="148">
        <v>186691</v>
      </c>
      <c r="J30" s="185">
        <v>154717</v>
      </c>
      <c r="K30" s="185" t="s">
        <v>1046</v>
      </c>
      <c r="L30">
        <v>2668868.25</v>
      </c>
      <c r="M30" s="264">
        <v>0</v>
      </c>
      <c r="N30" s="324">
        <v>1206.6611943096104</v>
      </c>
      <c r="O30" s="324">
        <v>0</v>
      </c>
      <c r="P30" s="324">
        <v>17.25</v>
      </c>
      <c r="Q30" s="244" t="s">
        <v>573</v>
      </c>
      <c r="R30" s="148">
        <v>12</v>
      </c>
      <c r="S30" s="148">
        <v>0</v>
      </c>
    </row>
    <row r="31" spans="1:19" x14ac:dyDescent="0.3">
      <c r="A31" s="148" t="s">
        <v>738</v>
      </c>
      <c r="B31" s="148">
        <v>520</v>
      </c>
      <c r="C31" t="s">
        <v>739</v>
      </c>
      <c r="D31" t="s">
        <v>167</v>
      </c>
      <c r="E31" t="s">
        <v>585</v>
      </c>
      <c r="F31" s="26" t="s">
        <v>12</v>
      </c>
      <c r="G31" s="148" t="s">
        <v>423</v>
      </c>
      <c r="H31" s="148" t="s">
        <v>434</v>
      </c>
      <c r="I31" s="148">
        <v>0</v>
      </c>
      <c r="J31" s="185">
        <v>0</v>
      </c>
      <c r="K31" s="185" t="s">
        <v>1446</v>
      </c>
      <c r="L31">
        <v>0</v>
      </c>
      <c r="M31" s="264">
        <v>0</v>
      </c>
      <c r="N31" s="324" t="s">
        <v>2163</v>
      </c>
      <c r="O31" s="324" t="s">
        <v>2163</v>
      </c>
      <c r="P31" s="324">
        <v>0.13800000000000001</v>
      </c>
      <c r="Q31" s="244" t="s">
        <v>573</v>
      </c>
      <c r="R31" s="148">
        <v>12</v>
      </c>
      <c r="S31" s="148">
        <v>0</v>
      </c>
    </row>
    <row r="32" spans="1:19" x14ac:dyDescent="0.3">
      <c r="A32" s="148" t="s">
        <v>738</v>
      </c>
      <c r="B32" s="148">
        <v>520</v>
      </c>
      <c r="C32" t="s">
        <v>739</v>
      </c>
      <c r="D32" t="s">
        <v>167</v>
      </c>
      <c r="E32" t="s">
        <v>585</v>
      </c>
      <c r="F32" s="26" t="s">
        <v>12</v>
      </c>
      <c r="G32" s="148" t="s">
        <v>1447</v>
      </c>
      <c r="H32" s="148" t="s">
        <v>434</v>
      </c>
      <c r="I32" s="148">
        <v>0</v>
      </c>
      <c r="J32" s="185">
        <v>0</v>
      </c>
      <c r="K32" s="185" t="s">
        <v>1046</v>
      </c>
      <c r="L32">
        <v>0</v>
      </c>
      <c r="M32" s="264">
        <v>0</v>
      </c>
      <c r="N32" s="324" t="s">
        <v>2163</v>
      </c>
      <c r="O32" s="324" t="s">
        <v>2163</v>
      </c>
      <c r="P32" s="324">
        <v>0</v>
      </c>
      <c r="Q32" s="244" t="s">
        <v>573</v>
      </c>
      <c r="R32" s="148">
        <v>12</v>
      </c>
      <c r="S32" s="148">
        <v>0</v>
      </c>
    </row>
    <row r="33" spans="1:19" x14ac:dyDescent="0.3">
      <c r="A33" s="148" t="s">
        <v>575</v>
      </c>
      <c r="B33" s="148">
        <v>1</v>
      </c>
      <c r="C33" t="s">
        <v>1272</v>
      </c>
      <c r="D33" t="s">
        <v>74</v>
      </c>
      <c r="E33" t="s">
        <v>572</v>
      </c>
      <c r="F33" s="26" t="s">
        <v>13</v>
      </c>
      <c r="G33" s="148" t="s">
        <v>423</v>
      </c>
      <c r="H33" s="148" t="s">
        <v>424</v>
      </c>
      <c r="I33" s="148">
        <v>1173.9999999999998</v>
      </c>
      <c r="J33" s="185">
        <v>138936</v>
      </c>
      <c r="K33" s="185" t="s">
        <v>1446</v>
      </c>
      <c r="L33">
        <v>19173.168000000001</v>
      </c>
      <c r="M33" s="264">
        <v>0</v>
      </c>
      <c r="N33" s="324">
        <v>8.4499337824609881</v>
      </c>
      <c r="O33" s="324">
        <v>0</v>
      </c>
      <c r="P33" s="324">
        <v>0.13800000000000001</v>
      </c>
      <c r="Q33" s="244" t="s">
        <v>573</v>
      </c>
      <c r="R33" s="148">
        <v>12</v>
      </c>
      <c r="S33" s="148" t="s">
        <v>574</v>
      </c>
    </row>
    <row r="34" spans="1:19" x14ac:dyDescent="0.3">
      <c r="A34" s="148" t="s">
        <v>575</v>
      </c>
      <c r="B34" s="148">
        <v>1</v>
      </c>
      <c r="C34" t="s">
        <v>1272</v>
      </c>
      <c r="D34" t="s">
        <v>74</v>
      </c>
      <c r="E34" t="s">
        <v>572</v>
      </c>
      <c r="F34" s="26" t="s">
        <v>13</v>
      </c>
      <c r="G34" s="148" t="s">
        <v>423</v>
      </c>
      <c r="H34" s="148" t="s">
        <v>427</v>
      </c>
      <c r="I34" s="148">
        <v>-124</v>
      </c>
      <c r="J34" s="185">
        <v>35448</v>
      </c>
      <c r="K34" s="185" t="s">
        <v>1446</v>
      </c>
      <c r="L34">
        <v>4891.8240000000005</v>
      </c>
      <c r="M34" s="264">
        <v>0</v>
      </c>
      <c r="N34" s="324">
        <v>-3.4980816971338298</v>
      </c>
      <c r="O34" s="324">
        <v>0</v>
      </c>
      <c r="P34" s="324">
        <v>0.13800000000000001</v>
      </c>
      <c r="Q34" s="244" t="s">
        <v>573</v>
      </c>
      <c r="R34" s="148">
        <v>12</v>
      </c>
      <c r="S34" s="148" t="s">
        <v>574</v>
      </c>
    </row>
    <row r="35" spans="1:19" x14ac:dyDescent="0.3">
      <c r="A35" s="148" t="s">
        <v>740</v>
      </c>
      <c r="B35" s="148">
        <v>214</v>
      </c>
      <c r="C35" t="s">
        <v>169</v>
      </c>
      <c r="D35" t="s">
        <v>170</v>
      </c>
      <c r="E35" t="s">
        <v>742</v>
      </c>
      <c r="F35" s="26" t="s">
        <v>10</v>
      </c>
      <c r="G35" s="148" t="s">
        <v>423</v>
      </c>
      <c r="H35" s="148" t="s">
        <v>424</v>
      </c>
      <c r="I35" s="148">
        <v>0</v>
      </c>
      <c r="J35" s="185">
        <v>0</v>
      </c>
      <c r="K35" s="185">
        <v>0</v>
      </c>
      <c r="L35">
        <v>0</v>
      </c>
      <c r="M35" s="264">
        <v>0</v>
      </c>
      <c r="N35" s="324" t="s">
        <v>2163</v>
      </c>
      <c r="O35" s="324" t="s">
        <v>2163</v>
      </c>
      <c r="P35" s="324">
        <v>0.13800000000000001</v>
      </c>
      <c r="Q35" s="244">
        <v>0</v>
      </c>
      <c r="R35" s="148">
        <v>0</v>
      </c>
      <c r="S35" s="148" t="s">
        <v>741</v>
      </c>
    </row>
    <row r="36" spans="1:19" x14ac:dyDescent="0.3">
      <c r="A36" s="148" t="s">
        <v>740</v>
      </c>
      <c r="B36" s="148">
        <v>214</v>
      </c>
      <c r="C36" t="s">
        <v>169</v>
      </c>
      <c r="D36" t="s">
        <v>170</v>
      </c>
      <c r="E36" t="s">
        <v>742</v>
      </c>
      <c r="F36" s="26" t="s">
        <v>10</v>
      </c>
      <c r="G36" s="148" t="s">
        <v>430</v>
      </c>
      <c r="I36" s="148">
        <v>0</v>
      </c>
      <c r="J36" s="185">
        <v>0</v>
      </c>
      <c r="K36" s="185">
        <v>0</v>
      </c>
      <c r="L36">
        <v>0</v>
      </c>
      <c r="M36" s="264">
        <v>0</v>
      </c>
      <c r="N36" s="324" t="s">
        <v>2163</v>
      </c>
      <c r="O36" s="324" t="s">
        <v>2163</v>
      </c>
      <c r="P36" s="324">
        <v>1.026</v>
      </c>
      <c r="Q36" s="244">
        <v>0</v>
      </c>
      <c r="R36" s="148">
        <v>0</v>
      </c>
      <c r="S36" s="148" t="s">
        <v>741</v>
      </c>
    </row>
    <row r="37" spans="1:19" x14ac:dyDescent="0.3">
      <c r="A37" s="148" t="s">
        <v>740</v>
      </c>
      <c r="B37" s="148">
        <v>214</v>
      </c>
      <c r="C37" t="s">
        <v>1402</v>
      </c>
      <c r="D37" t="s">
        <v>170</v>
      </c>
      <c r="E37" t="s">
        <v>742</v>
      </c>
      <c r="F37" s="26" t="s">
        <v>10</v>
      </c>
      <c r="G37" s="148" t="s">
        <v>423</v>
      </c>
      <c r="H37" s="148" t="s">
        <v>427</v>
      </c>
      <c r="I37" s="148">
        <v>3.0550000000000002</v>
      </c>
      <c r="J37" s="185">
        <v>336</v>
      </c>
      <c r="K37" s="185" t="s">
        <v>1446</v>
      </c>
      <c r="L37">
        <v>46.368000000000002</v>
      </c>
      <c r="M37" s="264">
        <v>0</v>
      </c>
      <c r="N37" s="324">
        <v>9.0922619047619051</v>
      </c>
      <c r="O37" s="324">
        <v>0</v>
      </c>
      <c r="P37" s="324">
        <v>0.13800000000000001</v>
      </c>
      <c r="Q37" s="244" t="s">
        <v>573</v>
      </c>
      <c r="R37" s="148">
        <v>12</v>
      </c>
      <c r="S37" s="148" t="s">
        <v>741</v>
      </c>
    </row>
    <row r="38" spans="1:19" x14ac:dyDescent="0.3">
      <c r="A38" s="148" t="s">
        <v>740</v>
      </c>
      <c r="B38" s="148">
        <v>214</v>
      </c>
      <c r="C38" t="s">
        <v>1402</v>
      </c>
      <c r="D38" t="s">
        <v>170</v>
      </c>
      <c r="E38" t="s">
        <v>742</v>
      </c>
      <c r="F38" s="26" t="s">
        <v>10</v>
      </c>
      <c r="G38" s="148" t="s">
        <v>430</v>
      </c>
      <c r="H38" s="148" t="s">
        <v>427</v>
      </c>
      <c r="I38" s="148">
        <v>47563.945000000007</v>
      </c>
      <c r="J38" s="185">
        <v>747343</v>
      </c>
      <c r="K38" s="185" t="s">
        <v>1045</v>
      </c>
      <c r="L38">
        <v>766773.91800000006</v>
      </c>
      <c r="M38" s="264">
        <v>0</v>
      </c>
      <c r="N38" s="324">
        <v>63.644063033975037</v>
      </c>
      <c r="O38" s="324">
        <v>0</v>
      </c>
      <c r="P38" s="324">
        <v>1.026</v>
      </c>
      <c r="Q38" s="244" t="s">
        <v>573</v>
      </c>
      <c r="R38" s="148">
        <v>12</v>
      </c>
      <c r="S38" s="148" t="s">
        <v>741</v>
      </c>
    </row>
    <row r="39" spans="1:19" x14ac:dyDescent="0.3">
      <c r="A39" s="148" t="s">
        <v>740</v>
      </c>
      <c r="B39" s="148">
        <v>214</v>
      </c>
      <c r="C39" t="s">
        <v>1402</v>
      </c>
      <c r="D39" t="s">
        <v>170</v>
      </c>
      <c r="E39" t="s">
        <v>742</v>
      </c>
      <c r="F39" s="26" t="s">
        <v>10</v>
      </c>
      <c r="G39" s="148" t="s">
        <v>430</v>
      </c>
      <c r="H39" s="148" t="s">
        <v>424</v>
      </c>
      <c r="I39" s="148">
        <v>0</v>
      </c>
      <c r="J39" s="185">
        <v>0</v>
      </c>
      <c r="K39" s="185" t="s">
        <v>1045</v>
      </c>
      <c r="L39">
        <v>0</v>
      </c>
      <c r="M39" s="264">
        <v>0</v>
      </c>
      <c r="N39" s="324" t="s">
        <v>2163</v>
      </c>
      <c r="O39" s="324" t="s">
        <v>2163</v>
      </c>
      <c r="P39" s="324">
        <v>1.026</v>
      </c>
      <c r="Q39" s="244" t="s">
        <v>573</v>
      </c>
      <c r="R39" s="148">
        <v>12</v>
      </c>
      <c r="S39" s="148" t="s">
        <v>741</v>
      </c>
    </row>
    <row r="40" spans="1:19" x14ac:dyDescent="0.3">
      <c r="A40" s="148" t="s">
        <v>743</v>
      </c>
      <c r="B40" s="148">
        <v>420</v>
      </c>
      <c r="C40" t="s">
        <v>171</v>
      </c>
      <c r="D40" t="s">
        <v>172</v>
      </c>
      <c r="E40" t="s">
        <v>744</v>
      </c>
      <c r="F40" s="26" t="s">
        <v>14</v>
      </c>
      <c r="G40" s="148" t="s">
        <v>423</v>
      </c>
      <c r="H40" s="148" t="s">
        <v>424</v>
      </c>
      <c r="I40" s="148">
        <v>223.44599999999997</v>
      </c>
      <c r="J40" s="185">
        <v>18941</v>
      </c>
      <c r="K40" s="185" t="s">
        <v>1446</v>
      </c>
      <c r="L40">
        <v>2613.8580000000002</v>
      </c>
      <c r="M40" s="264">
        <v>3.9552874999999998</v>
      </c>
      <c r="N40" s="324">
        <v>11.796948418774086</v>
      </c>
      <c r="O40" s="324">
        <v>0.33528056236182346</v>
      </c>
      <c r="P40" s="324">
        <v>0.13800000000000001</v>
      </c>
      <c r="Q40" s="244" t="s">
        <v>536</v>
      </c>
      <c r="R40" s="148">
        <v>8</v>
      </c>
      <c r="S40" s="148" t="s">
        <v>172</v>
      </c>
    </row>
    <row r="41" spans="1:19" x14ac:dyDescent="0.3">
      <c r="A41" s="148" t="s">
        <v>745</v>
      </c>
      <c r="B41" s="148">
        <v>767</v>
      </c>
      <c r="C41" t="s">
        <v>746</v>
      </c>
      <c r="D41" t="s">
        <v>174</v>
      </c>
      <c r="E41" t="s">
        <v>747</v>
      </c>
      <c r="F41" s="26" t="s">
        <v>14</v>
      </c>
      <c r="G41" s="148" t="s">
        <v>423</v>
      </c>
      <c r="H41" s="148" t="s">
        <v>424</v>
      </c>
      <c r="I41" s="148">
        <v>108.804</v>
      </c>
      <c r="J41" s="185">
        <v>13418</v>
      </c>
      <c r="K41" s="185" t="s">
        <v>1446</v>
      </c>
      <c r="L41">
        <v>1851.6840000000002</v>
      </c>
      <c r="M41" s="264">
        <v>3.9224166666666656</v>
      </c>
      <c r="N41" s="324">
        <v>8.108809062453421</v>
      </c>
      <c r="O41" s="324">
        <v>0.48372290387608285</v>
      </c>
      <c r="P41" s="324">
        <v>0.13800000000000001</v>
      </c>
      <c r="Q41" s="244" t="s">
        <v>536</v>
      </c>
      <c r="R41" s="148">
        <v>12</v>
      </c>
      <c r="S41" s="148" t="s">
        <v>174</v>
      </c>
    </row>
    <row r="42" spans="1:19" x14ac:dyDescent="0.3">
      <c r="A42" s="148" t="s">
        <v>748</v>
      </c>
      <c r="B42" s="148">
        <v>432</v>
      </c>
      <c r="C42" t="s">
        <v>175</v>
      </c>
      <c r="D42" t="s">
        <v>176</v>
      </c>
      <c r="E42" t="s">
        <v>749</v>
      </c>
      <c r="F42" s="26" t="s">
        <v>11</v>
      </c>
      <c r="G42" s="148" t="s">
        <v>428</v>
      </c>
      <c r="H42" s="148" t="s">
        <v>429</v>
      </c>
      <c r="I42" s="148">
        <v>129.595</v>
      </c>
      <c r="J42" s="185">
        <v>0</v>
      </c>
      <c r="K42" s="185" t="s">
        <v>490</v>
      </c>
      <c r="L42">
        <v>0</v>
      </c>
      <c r="M42" s="264">
        <v>0</v>
      </c>
      <c r="N42" s="324" t="s">
        <v>2163</v>
      </c>
      <c r="O42" s="324" t="s">
        <v>2163</v>
      </c>
      <c r="P42" s="324">
        <v>0</v>
      </c>
      <c r="Q42" s="244" t="s">
        <v>536</v>
      </c>
      <c r="R42" s="148">
        <v>8</v>
      </c>
      <c r="S42" s="148" t="s">
        <v>176</v>
      </c>
    </row>
    <row r="43" spans="1:19" x14ac:dyDescent="0.3">
      <c r="A43" s="148" t="s">
        <v>748</v>
      </c>
      <c r="B43" s="148">
        <v>432</v>
      </c>
      <c r="C43" t="s">
        <v>175</v>
      </c>
      <c r="D43" t="s">
        <v>176</v>
      </c>
      <c r="E43" t="s">
        <v>749</v>
      </c>
      <c r="F43" s="26" t="s">
        <v>11</v>
      </c>
      <c r="G43" s="148" t="s">
        <v>423</v>
      </c>
      <c r="H43" s="148" t="s">
        <v>424</v>
      </c>
      <c r="I43" s="148">
        <v>1439.6219999999998</v>
      </c>
      <c r="J43" s="185">
        <v>121103</v>
      </c>
      <c r="K43" s="185" t="s">
        <v>1446</v>
      </c>
      <c r="L43">
        <v>16712.214</v>
      </c>
      <c r="M43" s="264">
        <v>3.2028090909090907</v>
      </c>
      <c r="N43" s="324">
        <v>11.887583296862999</v>
      </c>
      <c r="O43" s="324">
        <v>0.26942474436787134</v>
      </c>
      <c r="P43" s="324">
        <v>0.13800000000000001</v>
      </c>
      <c r="Q43" s="244" t="s">
        <v>536</v>
      </c>
      <c r="R43" s="148">
        <v>11</v>
      </c>
      <c r="S43" s="148" t="s">
        <v>176</v>
      </c>
    </row>
    <row r="44" spans="1:19" x14ac:dyDescent="0.3">
      <c r="A44" s="148" t="s">
        <v>750</v>
      </c>
      <c r="B44" s="148">
        <v>682</v>
      </c>
      <c r="C44" t="s">
        <v>177</v>
      </c>
      <c r="D44" t="s">
        <v>178</v>
      </c>
      <c r="E44" t="s">
        <v>751</v>
      </c>
      <c r="F44" s="26" t="s">
        <v>14</v>
      </c>
      <c r="G44" s="148" t="s">
        <v>423</v>
      </c>
      <c r="H44" s="148" t="s">
        <v>424</v>
      </c>
      <c r="I44" s="148">
        <v>208.33</v>
      </c>
      <c r="J44" s="185">
        <v>18559</v>
      </c>
      <c r="K44" s="185" t="s">
        <v>1446</v>
      </c>
      <c r="L44">
        <v>2561.1420000000003</v>
      </c>
      <c r="M44" s="264">
        <v>4.5614999999999997</v>
      </c>
      <c r="N44" s="324">
        <v>11.22528153456544</v>
      </c>
      <c r="O44" s="324">
        <v>0.40635951855229679</v>
      </c>
      <c r="P44" s="324">
        <v>0.13800000000000001</v>
      </c>
      <c r="Q44" s="244" t="s">
        <v>536</v>
      </c>
      <c r="R44" s="148">
        <v>9</v>
      </c>
      <c r="S44" s="148" t="s">
        <v>178</v>
      </c>
    </row>
    <row r="45" spans="1:19" x14ac:dyDescent="0.3">
      <c r="A45" s="148" t="s">
        <v>752</v>
      </c>
      <c r="B45" s="148">
        <v>686</v>
      </c>
      <c r="C45" t="s">
        <v>179</v>
      </c>
      <c r="D45" t="s">
        <v>180</v>
      </c>
      <c r="E45" t="s">
        <v>753</v>
      </c>
      <c r="F45" s="26" t="s">
        <v>7</v>
      </c>
      <c r="G45" s="148" t="s">
        <v>423</v>
      </c>
      <c r="H45" s="148" t="s">
        <v>424</v>
      </c>
      <c r="I45" s="148">
        <v>160.833</v>
      </c>
      <c r="J45" s="185">
        <v>21691</v>
      </c>
      <c r="K45" s="185" t="s">
        <v>1446</v>
      </c>
      <c r="L45">
        <v>2993.3580000000002</v>
      </c>
      <c r="M45" s="264">
        <v>4.3854500000000005</v>
      </c>
      <c r="N45" s="324">
        <v>7.4147342215665484</v>
      </c>
      <c r="O45" s="324">
        <v>0.59145073430204009</v>
      </c>
      <c r="P45" s="324">
        <v>0.13800000000000001</v>
      </c>
      <c r="Q45" s="244" t="s">
        <v>536</v>
      </c>
      <c r="R45" s="148">
        <v>8</v>
      </c>
      <c r="S45" s="148" t="s">
        <v>180</v>
      </c>
    </row>
    <row r="46" spans="1:19" x14ac:dyDescent="0.3">
      <c r="A46" s="148" t="s">
        <v>754</v>
      </c>
      <c r="B46" s="148">
        <v>658</v>
      </c>
      <c r="C46" t="s">
        <v>183</v>
      </c>
      <c r="D46" t="s">
        <v>184</v>
      </c>
      <c r="E46" t="s">
        <v>755</v>
      </c>
      <c r="F46" s="26" t="s">
        <v>6</v>
      </c>
      <c r="G46" s="148" t="s">
        <v>425</v>
      </c>
      <c r="H46" s="148" t="s">
        <v>426</v>
      </c>
      <c r="I46" s="148">
        <v>430.86299999999994</v>
      </c>
      <c r="J46" s="185">
        <v>0</v>
      </c>
      <c r="K46" s="185" t="s">
        <v>490</v>
      </c>
      <c r="L46">
        <v>0</v>
      </c>
      <c r="M46" s="264">
        <v>0</v>
      </c>
      <c r="N46" s="324" t="s">
        <v>2163</v>
      </c>
      <c r="O46" s="324" t="s">
        <v>2163</v>
      </c>
      <c r="P46" s="324">
        <v>0</v>
      </c>
      <c r="Q46" s="244" t="s">
        <v>536</v>
      </c>
      <c r="R46" s="148">
        <v>10</v>
      </c>
      <c r="S46" s="148" t="s">
        <v>184</v>
      </c>
    </row>
    <row r="47" spans="1:19" x14ac:dyDescent="0.3">
      <c r="A47" s="148" t="s">
        <v>754</v>
      </c>
      <c r="B47" s="148">
        <v>658</v>
      </c>
      <c r="C47" t="s">
        <v>183</v>
      </c>
      <c r="D47" t="s">
        <v>184</v>
      </c>
      <c r="E47" t="s">
        <v>755</v>
      </c>
      <c r="F47" s="26" t="s">
        <v>6</v>
      </c>
      <c r="G47" s="148" t="s">
        <v>423</v>
      </c>
      <c r="H47" s="148" t="s">
        <v>424</v>
      </c>
      <c r="I47" s="148">
        <v>69.108999999999995</v>
      </c>
      <c r="J47" s="185">
        <v>7454</v>
      </c>
      <c r="K47" s="185" t="s">
        <v>1446</v>
      </c>
      <c r="L47">
        <v>1028.652</v>
      </c>
      <c r="M47" s="264">
        <v>3.1205500000000002</v>
      </c>
      <c r="N47" s="324">
        <v>9.271397907163939</v>
      </c>
      <c r="O47" s="324">
        <v>0.33657815479894082</v>
      </c>
      <c r="P47" s="324">
        <v>0.13800000000000001</v>
      </c>
      <c r="Q47" s="244" t="s">
        <v>536</v>
      </c>
      <c r="R47" s="148">
        <v>8</v>
      </c>
      <c r="S47" s="148" t="s">
        <v>184</v>
      </c>
    </row>
    <row r="48" spans="1:19" x14ac:dyDescent="0.3">
      <c r="A48" s="148" t="s">
        <v>754</v>
      </c>
      <c r="B48" s="148">
        <v>658</v>
      </c>
      <c r="C48" t="s">
        <v>183</v>
      </c>
      <c r="D48" t="s">
        <v>184</v>
      </c>
      <c r="E48" t="s">
        <v>755</v>
      </c>
      <c r="F48" s="26" t="s">
        <v>6</v>
      </c>
      <c r="G48" s="148" t="s">
        <v>428</v>
      </c>
      <c r="H48" s="148" t="s">
        <v>429</v>
      </c>
      <c r="I48" s="148">
        <v>0</v>
      </c>
      <c r="J48" s="185">
        <v>0</v>
      </c>
      <c r="K48" s="185">
        <v>0</v>
      </c>
      <c r="L48">
        <v>0</v>
      </c>
      <c r="M48" s="264">
        <v>0</v>
      </c>
      <c r="N48" s="324" t="s">
        <v>2163</v>
      </c>
      <c r="O48" s="324" t="s">
        <v>2163</v>
      </c>
      <c r="P48" s="324">
        <v>0</v>
      </c>
      <c r="Q48" s="244">
        <v>0</v>
      </c>
      <c r="R48" s="148">
        <v>0</v>
      </c>
      <c r="S48" s="148" t="s">
        <v>184</v>
      </c>
    </row>
    <row r="49" spans="1:19" x14ac:dyDescent="0.3">
      <c r="A49" s="148" t="s">
        <v>756</v>
      </c>
      <c r="B49" s="148">
        <v>437</v>
      </c>
      <c r="C49" t="s">
        <v>185</v>
      </c>
      <c r="D49" t="s">
        <v>186</v>
      </c>
      <c r="E49" t="s">
        <v>757</v>
      </c>
      <c r="F49" s="26" t="s">
        <v>6</v>
      </c>
      <c r="G49" s="148" t="s">
        <v>423</v>
      </c>
      <c r="H49" s="148" t="s">
        <v>424</v>
      </c>
      <c r="I49" s="148">
        <v>316.37799999999999</v>
      </c>
      <c r="J49" s="185">
        <v>31280</v>
      </c>
      <c r="K49" s="185" t="s">
        <v>1446</v>
      </c>
      <c r="L49">
        <v>4316.6400000000003</v>
      </c>
      <c r="M49" s="264">
        <v>3.6888333333333327</v>
      </c>
      <c r="N49" s="324">
        <v>10.114386189258312</v>
      </c>
      <c r="O49" s="324">
        <v>0.3647115370432415</v>
      </c>
      <c r="P49" s="324">
        <v>0.13800000000000001</v>
      </c>
      <c r="Q49" s="244" t="s">
        <v>536</v>
      </c>
      <c r="R49" s="148">
        <v>12</v>
      </c>
      <c r="S49" s="148" t="s">
        <v>186</v>
      </c>
    </row>
    <row r="50" spans="1:19" x14ac:dyDescent="0.3">
      <c r="A50" s="148" t="s">
        <v>758</v>
      </c>
      <c r="B50" s="148">
        <v>297</v>
      </c>
      <c r="C50" t="s">
        <v>181</v>
      </c>
      <c r="D50" t="s">
        <v>182</v>
      </c>
      <c r="E50" t="s">
        <v>759</v>
      </c>
      <c r="F50" s="26" t="s">
        <v>6</v>
      </c>
      <c r="G50" s="148" t="s">
        <v>423</v>
      </c>
      <c r="H50" s="148" t="s">
        <v>424</v>
      </c>
      <c r="I50" s="148">
        <v>665.48699999999985</v>
      </c>
      <c r="J50" s="185">
        <v>50480</v>
      </c>
      <c r="K50" s="185" t="s">
        <v>1446</v>
      </c>
      <c r="L50">
        <v>6966.2400000000007</v>
      </c>
      <c r="M50" s="264">
        <v>2.8134272727272727</v>
      </c>
      <c r="N50" s="324">
        <v>13.183181458003167</v>
      </c>
      <c r="O50" s="324">
        <v>0.21341034269230316</v>
      </c>
      <c r="P50" s="324">
        <v>0.13800000000000001</v>
      </c>
      <c r="Q50" s="244" t="s">
        <v>536</v>
      </c>
      <c r="R50" s="148">
        <v>11</v>
      </c>
      <c r="S50" s="148" t="s">
        <v>182</v>
      </c>
    </row>
    <row r="51" spans="1:19" x14ac:dyDescent="0.3">
      <c r="A51" s="148" t="s">
        <v>758</v>
      </c>
      <c r="B51" s="148">
        <v>297</v>
      </c>
      <c r="C51" t="s">
        <v>181</v>
      </c>
      <c r="D51" t="s">
        <v>1287</v>
      </c>
      <c r="E51" t="s">
        <v>759</v>
      </c>
      <c r="F51" s="26" t="s">
        <v>6</v>
      </c>
      <c r="G51" s="148" t="s">
        <v>425</v>
      </c>
      <c r="H51" s="148" t="s">
        <v>426</v>
      </c>
      <c r="I51" s="148">
        <v>0</v>
      </c>
      <c r="J51" s="185">
        <v>0</v>
      </c>
      <c r="K51" s="185">
        <v>0</v>
      </c>
      <c r="L51">
        <v>0</v>
      </c>
      <c r="M51" s="264">
        <v>0</v>
      </c>
      <c r="N51" s="324" t="s">
        <v>2163</v>
      </c>
      <c r="O51" s="324" t="s">
        <v>2163</v>
      </c>
      <c r="P51" s="324">
        <v>0</v>
      </c>
      <c r="Q51" s="244">
        <v>0</v>
      </c>
      <c r="R51" s="148">
        <v>0</v>
      </c>
      <c r="S51" s="148" t="s">
        <v>182</v>
      </c>
    </row>
    <row r="52" spans="1:19" x14ac:dyDescent="0.3">
      <c r="A52" s="148" t="s">
        <v>760</v>
      </c>
      <c r="B52" s="148">
        <v>368</v>
      </c>
      <c r="C52" t="s">
        <v>187</v>
      </c>
      <c r="D52" t="s">
        <v>188</v>
      </c>
      <c r="E52" t="s">
        <v>761</v>
      </c>
      <c r="F52" s="26" t="s">
        <v>7</v>
      </c>
      <c r="G52" s="148" t="s">
        <v>423</v>
      </c>
      <c r="H52" s="148" t="s">
        <v>424</v>
      </c>
      <c r="I52" s="148">
        <v>425.685</v>
      </c>
      <c r="J52" s="185">
        <v>36845</v>
      </c>
      <c r="K52" s="185" t="s">
        <v>1446</v>
      </c>
      <c r="L52">
        <v>5084.6100000000006</v>
      </c>
      <c r="M52" s="264">
        <v>2.9100000000000006</v>
      </c>
      <c r="N52" s="324">
        <v>11.553399375763332</v>
      </c>
      <c r="O52" s="324">
        <v>0.25187392085697174</v>
      </c>
      <c r="P52" s="324">
        <v>0.13800000000000001</v>
      </c>
      <c r="Q52" s="244" t="s">
        <v>536</v>
      </c>
      <c r="R52" s="148">
        <v>12</v>
      </c>
      <c r="S52" s="148" t="s">
        <v>188</v>
      </c>
    </row>
    <row r="53" spans="1:19" x14ac:dyDescent="0.3">
      <c r="A53" s="148" t="s">
        <v>576</v>
      </c>
      <c r="B53" s="148">
        <v>1</v>
      </c>
      <c r="C53" t="s">
        <v>1272</v>
      </c>
      <c r="D53" t="s">
        <v>75</v>
      </c>
      <c r="E53" t="s">
        <v>572</v>
      </c>
      <c r="F53" s="26" t="s">
        <v>13</v>
      </c>
      <c r="G53" s="148" t="s">
        <v>425</v>
      </c>
      <c r="H53" s="148" t="s">
        <v>426</v>
      </c>
      <c r="I53" s="148">
        <v>23099</v>
      </c>
      <c r="J53" s="185">
        <v>0</v>
      </c>
      <c r="K53" s="185" t="s">
        <v>490</v>
      </c>
      <c r="L53">
        <v>0</v>
      </c>
      <c r="M53" s="264">
        <v>0</v>
      </c>
      <c r="N53" s="324" t="s">
        <v>2163</v>
      </c>
      <c r="O53" s="324" t="s">
        <v>2163</v>
      </c>
      <c r="P53" s="324">
        <v>0</v>
      </c>
      <c r="Q53" s="244" t="s">
        <v>573</v>
      </c>
      <c r="R53" s="148">
        <v>12</v>
      </c>
      <c r="S53" s="148" t="s">
        <v>574</v>
      </c>
    </row>
    <row r="54" spans="1:19" x14ac:dyDescent="0.3">
      <c r="A54" s="148" t="s">
        <v>762</v>
      </c>
      <c r="B54" s="148">
        <v>8</v>
      </c>
      <c r="C54" t="s">
        <v>189</v>
      </c>
      <c r="D54" t="s">
        <v>190</v>
      </c>
      <c r="E54" t="s">
        <v>585</v>
      </c>
      <c r="F54" s="26" t="s">
        <v>12</v>
      </c>
      <c r="G54" s="148" t="s">
        <v>430</v>
      </c>
      <c r="H54" s="148" t="s">
        <v>427</v>
      </c>
      <c r="I54" s="148">
        <v>55031</v>
      </c>
      <c r="J54" s="185">
        <v>1161053</v>
      </c>
      <c r="K54" s="185" t="s">
        <v>1045</v>
      </c>
      <c r="L54">
        <v>1191240.378</v>
      </c>
      <c r="M54" s="264">
        <v>0</v>
      </c>
      <c r="N54" s="324">
        <v>47.397491759635436</v>
      </c>
      <c r="O54" s="324">
        <v>0</v>
      </c>
      <c r="P54" s="324">
        <v>1.026</v>
      </c>
      <c r="Q54" s="244" t="s">
        <v>573</v>
      </c>
      <c r="R54" s="148">
        <v>12</v>
      </c>
      <c r="S54" s="148">
        <v>0</v>
      </c>
    </row>
    <row r="55" spans="1:19" x14ac:dyDescent="0.3">
      <c r="A55" s="148" t="s">
        <v>762</v>
      </c>
      <c r="B55" s="148">
        <v>8</v>
      </c>
      <c r="C55" t="s">
        <v>189</v>
      </c>
      <c r="D55" t="s">
        <v>190</v>
      </c>
      <c r="E55" t="s">
        <v>585</v>
      </c>
      <c r="F55" s="26" t="s">
        <v>12</v>
      </c>
      <c r="G55" s="148" t="s">
        <v>430</v>
      </c>
      <c r="H55" s="148" t="s">
        <v>431</v>
      </c>
      <c r="I55" s="148">
        <v>0</v>
      </c>
      <c r="J55" s="185">
        <v>0</v>
      </c>
      <c r="K55" s="185">
        <v>0</v>
      </c>
      <c r="L55">
        <v>0</v>
      </c>
      <c r="M55" s="264">
        <v>0</v>
      </c>
      <c r="N55" s="324" t="s">
        <v>2163</v>
      </c>
      <c r="O55" s="324" t="s">
        <v>2163</v>
      </c>
      <c r="P55" s="324">
        <v>1.026</v>
      </c>
      <c r="Q55" s="244">
        <v>0</v>
      </c>
      <c r="R55" s="148">
        <v>0</v>
      </c>
      <c r="S55" s="148">
        <v>0</v>
      </c>
    </row>
    <row r="56" spans="1:19" x14ac:dyDescent="0.3">
      <c r="A56" s="148" t="s">
        <v>762</v>
      </c>
      <c r="B56" s="148">
        <v>8</v>
      </c>
      <c r="C56" t="s">
        <v>189</v>
      </c>
      <c r="D56" t="s">
        <v>190</v>
      </c>
      <c r="E56" t="s">
        <v>585</v>
      </c>
      <c r="F56" s="26" t="s">
        <v>12</v>
      </c>
      <c r="G56" s="148" t="s">
        <v>430</v>
      </c>
      <c r="H56" s="148" t="s">
        <v>432</v>
      </c>
      <c r="I56" s="148">
        <v>0</v>
      </c>
      <c r="J56" s="185">
        <v>0</v>
      </c>
      <c r="K56" s="185">
        <v>0</v>
      </c>
      <c r="L56">
        <v>0</v>
      </c>
      <c r="M56" s="264">
        <v>0</v>
      </c>
      <c r="N56" s="324" t="s">
        <v>2163</v>
      </c>
      <c r="O56" s="324" t="s">
        <v>2163</v>
      </c>
      <c r="P56" s="324">
        <v>1.026</v>
      </c>
      <c r="Q56" s="244">
        <v>0</v>
      </c>
      <c r="R56" s="148">
        <v>0</v>
      </c>
      <c r="S56" s="148">
        <v>0</v>
      </c>
    </row>
    <row r="57" spans="1:19" x14ac:dyDescent="0.3">
      <c r="A57" s="148" t="s">
        <v>763</v>
      </c>
      <c r="B57" s="148">
        <v>8</v>
      </c>
      <c r="C57" t="s">
        <v>189</v>
      </c>
      <c r="D57" t="s">
        <v>191</v>
      </c>
      <c r="E57" t="s">
        <v>585</v>
      </c>
      <c r="F57" s="26" t="s">
        <v>12</v>
      </c>
      <c r="G57" s="148" t="s">
        <v>425</v>
      </c>
      <c r="H57" s="148" t="s">
        <v>426</v>
      </c>
      <c r="I57" s="148">
        <v>46102</v>
      </c>
      <c r="J57" s="185">
        <v>0</v>
      </c>
      <c r="K57" s="185" t="s">
        <v>490</v>
      </c>
      <c r="L57">
        <v>0</v>
      </c>
      <c r="M57" s="264">
        <v>0</v>
      </c>
      <c r="N57" s="324" t="s">
        <v>2163</v>
      </c>
      <c r="O57" s="324" t="s">
        <v>2163</v>
      </c>
      <c r="P57" s="324">
        <v>0</v>
      </c>
      <c r="Q57" s="244" t="s">
        <v>573</v>
      </c>
      <c r="R57" s="148">
        <v>12</v>
      </c>
      <c r="S57" s="148">
        <v>0</v>
      </c>
    </row>
    <row r="58" spans="1:19" x14ac:dyDescent="0.3">
      <c r="A58" s="148" t="s">
        <v>764</v>
      </c>
      <c r="B58" s="148">
        <v>8</v>
      </c>
      <c r="C58" t="s">
        <v>189</v>
      </c>
      <c r="D58" t="s">
        <v>192</v>
      </c>
      <c r="E58" t="s">
        <v>585</v>
      </c>
      <c r="F58" s="26" t="s">
        <v>12</v>
      </c>
      <c r="G58" s="148" t="s">
        <v>423</v>
      </c>
      <c r="H58" s="148" t="s">
        <v>424</v>
      </c>
      <c r="I58" s="148">
        <v>0</v>
      </c>
      <c r="J58" s="185">
        <v>0</v>
      </c>
      <c r="K58" s="185">
        <v>0</v>
      </c>
      <c r="L58">
        <v>0</v>
      </c>
      <c r="M58" s="264">
        <v>0</v>
      </c>
      <c r="N58" s="324" t="s">
        <v>2163</v>
      </c>
      <c r="O58" s="324" t="s">
        <v>2163</v>
      </c>
      <c r="P58" s="324">
        <v>0.13800000000000001</v>
      </c>
      <c r="Q58" s="244">
        <v>0</v>
      </c>
      <c r="R58" s="148">
        <v>0</v>
      </c>
      <c r="S58" s="148">
        <v>0</v>
      </c>
    </row>
    <row r="59" spans="1:19" x14ac:dyDescent="0.3">
      <c r="A59" s="148" t="s">
        <v>764</v>
      </c>
      <c r="B59" s="148">
        <v>8</v>
      </c>
      <c r="C59" t="s">
        <v>189</v>
      </c>
      <c r="D59" t="s">
        <v>192</v>
      </c>
      <c r="E59" t="s">
        <v>585</v>
      </c>
      <c r="F59" s="26" t="s">
        <v>12</v>
      </c>
      <c r="G59" s="148" t="s">
        <v>430</v>
      </c>
      <c r="H59" s="148" t="s">
        <v>427</v>
      </c>
      <c r="I59" s="148">
        <v>48</v>
      </c>
      <c r="J59" s="185">
        <v>11639</v>
      </c>
      <c r="K59" s="185" t="s">
        <v>1045</v>
      </c>
      <c r="L59">
        <v>11941.614</v>
      </c>
      <c r="M59" s="264">
        <v>0</v>
      </c>
      <c r="N59" s="324">
        <v>4.1240656413781256</v>
      </c>
      <c r="O59" s="324">
        <v>0</v>
      </c>
      <c r="P59" s="324">
        <v>1.026</v>
      </c>
      <c r="Q59" s="244" t="s">
        <v>573</v>
      </c>
      <c r="R59" s="148">
        <v>12</v>
      </c>
      <c r="S59" s="148">
        <v>0</v>
      </c>
    </row>
    <row r="60" spans="1:19" x14ac:dyDescent="0.3">
      <c r="A60" s="148" t="s">
        <v>764</v>
      </c>
      <c r="B60" s="148">
        <v>8</v>
      </c>
      <c r="C60" t="s">
        <v>189</v>
      </c>
      <c r="D60" t="s">
        <v>192</v>
      </c>
      <c r="E60" t="s">
        <v>585</v>
      </c>
      <c r="F60" s="26" t="s">
        <v>12</v>
      </c>
      <c r="G60" s="148" t="s">
        <v>430</v>
      </c>
      <c r="I60" s="148">
        <v>0</v>
      </c>
      <c r="J60" s="185">
        <v>0</v>
      </c>
      <c r="K60" s="185">
        <v>0</v>
      </c>
      <c r="L60">
        <v>0</v>
      </c>
      <c r="M60" s="264">
        <v>0</v>
      </c>
      <c r="N60" s="324" t="s">
        <v>2163</v>
      </c>
      <c r="O60" s="324" t="s">
        <v>2163</v>
      </c>
      <c r="P60" s="324">
        <v>1.026</v>
      </c>
      <c r="Q60" s="244">
        <v>0</v>
      </c>
      <c r="R60" s="148">
        <v>0</v>
      </c>
      <c r="S60" s="148">
        <v>0</v>
      </c>
    </row>
    <row r="61" spans="1:19" x14ac:dyDescent="0.3">
      <c r="A61" s="148" t="s">
        <v>765</v>
      </c>
      <c r="B61" s="148">
        <v>8</v>
      </c>
      <c r="C61" t="s">
        <v>189</v>
      </c>
      <c r="D61" t="s">
        <v>526</v>
      </c>
      <c r="E61" t="s">
        <v>585</v>
      </c>
      <c r="F61" s="26" t="s">
        <v>12</v>
      </c>
      <c r="G61" s="148" t="s">
        <v>430</v>
      </c>
      <c r="H61" s="148" t="s">
        <v>431</v>
      </c>
      <c r="I61" s="148">
        <v>190536</v>
      </c>
      <c r="J61" s="185">
        <v>0</v>
      </c>
      <c r="K61" s="185" t="s">
        <v>1045</v>
      </c>
      <c r="L61">
        <v>0</v>
      </c>
      <c r="M61" s="264">
        <v>0</v>
      </c>
      <c r="N61" s="324" t="s">
        <v>2163</v>
      </c>
      <c r="O61" s="324" t="s">
        <v>2163</v>
      </c>
      <c r="P61" s="324">
        <v>1.026</v>
      </c>
      <c r="Q61" s="244" t="s">
        <v>573</v>
      </c>
      <c r="R61" s="148">
        <v>12</v>
      </c>
      <c r="S61" s="148">
        <v>0</v>
      </c>
    </row>
    <row r="62" spans="1:19" x14ac:dyDescent="0.3">
      <c r="A62" s="148" t="s">
        <v>765</v>
      </c>
      <c r="B62" s="148">
        <v>8</v>
      </c>
      <c r="C62" t="s">
        <v>189</v>
      </c>
      <c r="D62" t="s">
        <v>526</v>
      </c>
      <c r="E62" t="s">
        <v>585</v>
      </c>
      <c r="F62" s="26" t="s">
        <v>12</v>
      </c>
      <c r="G62" s="148" t="s">
        <v>430</v>
      </c>
      <c r="H62" s="148" t="s">
        <v>432</v>
      </c>
      <c r="I62" s="148">
        <v>607373</v>
      </c>
      <c r="J62" s="185">
        <v>6204112</v>
      </c>
      <c r="K62" s="185" t="s">
        <v>1045</v>
      </c>
      <c r="L62">
        <v>6365418.9120000005</v>
      </c>
      <c r="M62" s="264">
        <v>0</v>
      </c>
      <c r="N62" s="324">
        <v>97.898458312809311</v>
      </c>
      <c r="O62" s="324">
        <v>0</v>
      </c>
      <c r="P62" s="324">
        <v>1.026</v>
      </c>
      <c r="Q62" s="244" t="s">
        <v>573</v>
      </c>
      <c r="R62" s="148">
        <v>12</v>
      </c>
      <c r="S62" s="148">
        <v>0</v>
      </c>
    </row>
    <row r="63" spans="1:19" x14ac:dyDescent="0.3">
      <c r="A63" s="148" t="s">
        <v>766</v>
      </c>
      <c r="B63" s="148">
        <v>256</v>
      </c>
      <c r="C63" t="s">
        <v>193</v>
      </c>
      <c r="D63" t="s">
        <v>194</v>
      </c>
      <c r="E63" t="s">
        <v>767</v>
      </c>
      <c r="F63" s="26" t="s">
        <v>14</v>
      </c>
      <c r="G63" s="148" t="s">
        <v>423</v>
      </c>
      <c r="H63" s="148" t="s">
        <v>424</v>
      </c>
      <c r="I63" s="148">
        <v>386.79999999999995</v>
      </c>
      <c r="J63" s="185">
        <v>36849</v>
      </c>
      <c r="K63" s="185" t="s">
        <v>1446</v>
      </c>
      <c r="L63">
        <v>5085.1620000000003</v>
      </c>
      <c r="M63" s="264">
        <v>2.8090666666666668</v>
      </c>
      <c r="N63" s="324">
        <v>10.496892724361583</v>
      </c>
      <c r="O63" s="324">
        <v>0.26760935263702174</v>
      </c>
      <c r="P63" s="324">
        <v>0.13800000000000001</v>
      </c>
      <c r="Q63" s="244" t="s">
        <v>536</v>
      </c>
      <c r="R63" s="148">
        <v>12</v>
      </c>
      <c r="S63" s="148" t="s">
        <v>194</v>
      </c>
    </row>
    <row r="64" spans="1:19" x14ac:dyDescent="0.3">
      <c r="A64" s="148" t="s">
        <v>770</v>
      </c>
      <c r="B64" s="148">
        <v>360</v>
      </c>
      <c r="C64" t="s">
        <v>195</v>
      </c>
      <c r="D64" t="s">
        <v>196</v>
      </c>
      <c r="E64" t="s">
        <v>771</v>
      </c>
      <c r="F64" s="26" t="s">
        <v>6</v>
      </c>
      <c r="G64" s="148" t="s">
        <v>423</v>
      </c>
      <c r="H64" s="148" t="s">
        <v>424</v>
      </c>
      <c r="I64" s="148">
        <v>314.39999999999998</v>
      </c>
      <c r="J64" s="185">
        <v>32734</v>
      </c>
      <c r="K64" s="185" t="s">
        <v>1446</v>
      </c>
      <c r="L64">
        <v>4517.2920000000004</v>
      </c>
      <c r="M64" s="264">
        <v>3.5691818181818182</v>
      </c>
      <c r="N64" s="324">
        <v>9.6046923687908592</v>
      </c>
      <c r="O64" s="324">
        <v>0.37160813497571132</v>
      </c>
      <c r="P64" s="324">
        <v>0.13800000000000001</v>
      </c>
      <c r="Q64" s="244" t="s">
        <v>536</v>
      </c>
      <c r="R64" s="148">
        <v>11</v>
      </c>
      <c r="S64" s="148" t="s">
        <v>196</v>
      </c>
    </row>
    <row r="65" spans="1:19" x14ac:dyDescent="0.3">
      <c r="A65" s="148" t="s">
        <v>772</v>
      </c>
      <c r="B65" s="148">
        <v>10</v>
      </c>
      <c r="C65" t="s">
        <v>773</v>
      </c>
      <c r="D65" t="s">
        <v>774</v>
      </c>
      <c r="E65" t="s">
        <v>775</v>
      </c>
      <c r="F65" s="26" t="s">
        <v>7</v>
      </c>
      <c r="G65" s="148" t="s">
        <v>425</v>
      </c>
      <c r="H65" s="148" t="s">
        <v>426</v>
      </c>
      <c r="I65" s="148">
        <v>19135</v>
      </c>
      <c r="J65" s="185">
        <v>0</v>
      </c>
      <c r="K65" s="185" t="s">
        <v>490</v>
      </c>
      <c r="L65">
        <v>0</v>
      </c>
      <c r="M65" s="264">
        <v>0</v>
      </c>
      <c r="N65" s="324" t="s">
        <v>2163</v>
      </c>
      <c r="O65" s="324" t="s">
        <v>2163</v>
      </c>
      <c r="P65" s="324">
        <v>0</v>
      </c>
      <c r="Q65" s="244" t="s">
        <v>573</v>
      </c>
      <c r="R65" s="148">
        <v>12</v>
      </c>
      <c r="S65" s="148">
        <v>0</v>
      </c>
    </row>
    <row r="66" spans="1:19" x14ac:dyDescent="0.3">
      <c r="A66" s="148" t="s">
        <v>776</v>
      </c>
      <c r="B66" s="148">
        <v>10</v>
      </c>
      <c r="C66" t="s">
        <v>773</v>
      </c>
      <c r="D66" t="s">
        <v>198</v>
      </c>
      <c r="E66" t="s">
        <v>775</v>
      </c>
      <c r="F66" s="26" t="s">
        <v>7</v>
      </c>
      <c r="G66" s="148" t="s">
        <v>423</v>
      </c>
      <c r="H66" s="148" t="s">
        <v>424</v>
      </c>
      <c r="I66" s="148">
        <v>2958</v>
      </c>
      <c r="J66" s="185">
        <v>242424</v>
      </c>
      <c r="K66" s="185" t="s">
        <v>1446</v>
      </c>
      <c r="L66">
        <v>33454.512000000002</v>
      </c>
      <c r="M66" s="264">
        <v>0</v>
      </c>
      <c r="N66" s="324">
        <v>12.201762201762202</v>
      </c>
      <c r="O66" s="324">
        <v>0</v>
      </c>
      <c r="P66" s="324">
        <v>0.13800000000000001</v>
      </c>
      <c r="Q66" s="244" t="s">
        <v>573</v>
      </c>
      <c r="R66" s="148">
        <v>12</v>
      </c>
      <c r="S66" s="148">
        <v>0</v>
      </c>
    </row>
    <row r="67" spans="1:19" x14ac:dyDescent="0.3">
      <c r="A67" s="148" t="s">
        <v>777</v>
      </c>
      <c r="B67" s="148">
        <v>10</v>
      </c>
      <c r="C67" t="s">
        <v>773</v>
      </c>
      <c r="D67" t="s">
        <v>199</v>
      </c>
      <c r="E67" t="s">
        <v>775</v>
      </c>
      <c r="F67" s="26" t="s">
        <v>7</v>
      </c>
      <c r="G67" s="148" t="s">
        <v>425</v>
      </c>
      <c r="H67" s="148" t="s">
        <v>426</v>
      </c>
      <c r="I67" s="148">
        <v>53198</v>
      </c>
      <c r="J67" s="185">
        <v>0</v>
      </c>
      <c r="K67" s="185" t="s">
        <v>490</v>
      </c>
      <c r="L67">
        <v>0</v>
      </c>
      <c r="M67" s="264">
        <v>0</v>
      </c>
      <c r="N67" s="324" t="s">
        <v>2163</v>
      </c>
      <c r="O67" s="324" t="s">
        <v>2163</v>
      </c>
      <c r="P67" s="324">
        <v>0</v>
      </c>
      <c r="Q67" s="244" t="s">
        <v>573</v>
      </c>
      <c r="R67" s="148">
        <v>12</v>
      </c>
      <c r="S67" s="148">
        <v>0</v>
      </c>
    </row>
    <row r="68" spans="1:19" x14ac:dyDescent="0.3">
      <c r="A68" s="148" t="s">
        <v>778</v>
      </c>
      <c r="B68" s="148" t="e">
        <v>#N/A</v>
      </c>
      <c r="C68" t="s">
        <v>197</v>
      </c>
      <c r="D68" t="s">
        <v>200</v>
      </c>
      <c r="E68" t="s">
        <v>775</v>
      </c>
      <c r="F68" s="26" t="s">
        <v>7</v>
      </c>
      <c r="G68" s="148" t="s">
        <v>423</v>
      </c>
      <c r="H68" s="148" t="s">
        <v>427</v>
      </c>
      <c r="I68" s="148">
        <v>0</v>
      </c>
      <c r="J68" s="185">
        <v>0</v>
      </c>
      <c r="K68" s="185">
        <v>0</v>
      </c>
      <c r="L68">
        <v>0</v>
      </c>
      <c r="M68" s="264">
        <v>0</v>
      </c>
      <c r="N68" s="324" t="s">
        <v>2163</v>
      </c>
      <c r="O68" s="324" t="s">
        <v>2163</v>
      </c>
      <c r="P68" s="324">
        <v>0.13800000000000001</v>
      </c>
      <c r="Q68" s="244">
        <v>0</v>
      </c>
      <c r="R68" s="148">
        <v>0</v>
      </c>
      <c r="S68" s="148">
        <v>0</v>
      </c>
    </row>
    <row r="69" spans="1:19" x14ac:dyDescent="0.3">
      <c r="A69" s="148" t="s">
        <v>778</v>
      </c>
      <c r="B69" s="148">
        <v>10</v>
      </c>
      <c r="C69" t="s">
        <v>773</v>
      </c>
      <c r="D69" t="s">
        <v>200</v>
      </c>
      <c r="E69" t="s">
        <v>775</v>
      </c>
      <c r="F69" s="26" t="s">
        <v>7</v>
      </c>
      <c r="G69" s="148" t="s">
        <v>423</v>
      </c>
      <c r="H69" s="148" t="s">
        <v>424</v>
      </c>
      <c r="I69" s="148">
        <v>3104</v>
      </c>
      <c r="J69" s="185">
        <v>169638</v>
      </c>
      <c r="K69" s="185" t="s">
        <v>1446</v>
      </c>
      <c r="L69">
        <v>23410.044000000002</v>
      </c>
      <c r="M69" s="264">
        <v>0</v>
      </c>
      <c r="N69" s="324">
        <v>18.297787052429289</v>
      </c>
      <c r="O69" s="324">
        <v>0</v>
      </c>
      <c r="P69" s="324">
        <v>0.13800000000000001</v>
      </c>
      <c r="Q69" s="244" t="s">
        <v>573</v>
      </c>
      <c r="R69" s="148">
        <v>12</v>
      </c>
      <c r="S69" s="148">
        <v>0</v>
      </c>
    </row>
    <row r="70" spans="1:19" x14ac:dyDescent="0.3">
      <c r="A70" s="148" t="s">
        <v>577</v>
      </c>
      <c r="B70" s="148">
        <v>1</v>
      </c>
      <c r="C70" t="s">
        <v>1272</v>
      </c>
      <c r="D70" t="s">
        <v>76</v>
      </c>
      <c r="E70" t="s">
        <v>572</v>
      </c>
      <c r="F70" s="26" t="s">
        <v>13</v>
      </c>
      <c r="G70" s="148" t="s">
        <v>425</v>
      </c>
      <c r="H70" s="148" t="s">
        <v>426</v>
      </c>
      <c r="I70" s="148">
        <v>238708.00000000003</v>
      </c>
      <c r="J70" s="185">
        <v>0</v>
      </c>
      <c r="K70" s="185" t="s">
        <v>490</v>
      </c>
      <c r="L70">
        <v>0</v>
      </c>
      <c r="M70" s="264">
        <v>0</v>
      </c>
      <c r="N70" s="324" t="s">
        <v>2163</v>
      </c>
      <c r="O70" s="324" t="s">
        <v>2163</v>
      </c>
      <c r="P70" s="324">
        <v>0</v>
      </c>
      <c r="Q70" s="244" t="s">
        <v>573</v>
      </c>
      <c r="R70" s="148">
        <v>12</v>
      </c>
      <c r="S70" s="148" t="s">
        <v>574</v>
      </c>
    </row>
    <row r="71" spans="1:19" x14ac:dyDescent="0.3">
      <c r="A71" s="148" t="s">
        <v>779</v>
      </c>
      <c r="B71" s="148" t="e">
        <v>#N/A</v>
      </c>
      <c r="C71" t="s">
        <v>197</v>
      </c>
      <c r="D71" t="s">
        <v>201</v>
      </c>
      <c r="E71" t="s">
        <v>775</v>
      </c>
      <c r="F71" s="26" t="s">
        <v>7</v>
      </c>
      <c r="G71" s="148" t="s">
        <v>435</v>
      </c>
      <c r="H71" s="148" t="s">
        <v>424</v>
      </c>
      <c r="I71" s="148">
        <v>0</v>
      </c>
      <c r="J71" s="185">
        <v>0</v>
      </c>
      <c r="K71" s="185">
        <v>0</v>
      </c>
      <c r="L71">
        <v>0</v>
      </c>
      <c r="M71" s="264">
        <v>0</v>
      </c>
      <c r="N71" s="324" t="s">
        <v>2163</v>
      </c>
      <c r="O71" s="324" t="s">
        <v>2163</v>
      </c>
      <c r="P71" s="324">
        <v>0.13400000000000001</v>
      </c>
      <c r="Q71" s="244">
        <v>0</v>
      </c>
      <c r="R71" s="148">
        <v>0</v>
      </c>
      <c r="S71" s="148">
        <v>0</v>
      </c>
    </row>
    <row r="72" spans="1:19" x14ac:dyDescent="0.3">
      <c r="A72" s="148" t="s">
        <v>779</v>
      </c>
      <c r="B72" s="148">
        <v>10</v>
      </c>
      <c r="C72" t="s">
        <v>773</v>
      </c>
      <c r="D72" t="s">
        <v>201</v>
      </c>
      <c r="E72" t="s">
        <v>775</v>
      </c>
      <c r="F72" s="26" t="s">
        <v>7</v>
      </c>
      <c r="G72" s="148" t="s">
        <v>537</v>
      </c>
      <c r="H72" s="148" t="s">
        <v>427</v>
      </c>
      <c r="I72" s="148">
        <v>17823</v>
      </c>
      <c r="J72" s="185">
        <v>1403514</v>
      </c>
      <c r="K72" s="185" t="s">
        <v>1446</v>
      </c>
      <c r="L72">
        <v>188070.87600000002</v>
      </c>
      <c r="M72" s="264">
        <v>0</v>
      </c>
      <c r="N72" s="324">
        <v>12.698840196820267</v>
      </c>
      <c r="O72" s="324">
        <v>0</v>
      </c>
      <c r="P72" s="324">
        <v>0.13400000000000001</v>
      </c>
      <c r="Q72" s="244" t="s">
        <v>573</v>
      </c>
      <c r="R72" s="148">
        <v>12</v>
      </c>
      <c r="S72" s="148">
        <v>0</v>
      </c>
    </row>
    <row r="73" spans="1:19" x14ac:dyDescent="0.3">
      <c r="A73" s="148" t="s">
        <v>779</v>
      </c>
      <c r="B73" s="148">
        <v>10</v>
      </c>
      <c r="C73" t="s">
        <v>773</v>
      </c>
      <c r="D73" t="s">
        <v>201</v>
      </c>
      <c r="E73" t="s">
        <v>775</v>
      </c>
      <c r="F73" s="26" t="s">
        <v>7</v>
      </c>
      <c r="G73" s="148" t="s">
        <v>435</v>
      </c>
      <c r="H73" s="148" t="s">
        <v>427</v>
      </c>
      <c r="I73" s="148">
        <v>0</v>
      </c>
      <c r="J73" s="185">
        <v>0</v>
      </c>
      <c r="K73" s="185" t="s">
        <v>1446</v>
      </c>
      <c r="L73">
        <v>0</v>
      </c>
      <c r="M73" s="264">
        <v>0</v>
      </c>
      <c r="N73" s="324" t="s">
        <v>2163</v>
      </c>
      <c r="O73" s="324" t="s">
        <v>2163</v>
      </c>
      <c r="P73" s="324">
        <v>0.13400000000000001</v>
      </c>
      <c r="Q73" s="244" t="s">
        <v>573</v>
      </c>
      <c r="R73" s="148">
        <v>12</v>
      </c>
      <c r="S73" s="148">
        <v>0</v>
      </c>
    </row>
    <row r="74" spans="1:19" x14ac:dyDescent="0.3">
      <c r="A74" s="148" t="s">
        <v>780</v>
      </c>
      <c r="B74" s="148">
        <v>160</v>
      </c>
      <c r="C74" t="s">
        <v>1403</v>
      </c>
      <c r="D74" t="s">
        <v>203</v>
      </c>
      <c r="E74" t="s">
        <v>781</v>
      </c>
      <c r="F74" s="26" t="s">
        <v>7</v>
      </c>
      <c r="G74" s="148" t="s">
        <v>425</v>
      </c>
      <c r="H74" s="148" t="s">
        <v>426</v>
      </c>
      <c r="I74" s="148">
        <v>3157.9999999999995</v>
      </c>
      <c r="J74" s="185">
        <v>0</v>
      </c>
      <c r="K74" s="185" t="s">
        <v>490</v>
      </c>
      <c r="L74">
        <v>0</v>
      </c>
      <c r="M74" s="264">
        <v>0</v>
      </c>
      <c r="N74" s="324" t="s">
        <v>2163</v>
      </c>
      <c r="O74" s="324" t="s">
        <v>2163</v>
      </c>
      <c r="P74" s="324">
        <v>0</v>
      </c>
      <c r="Q74" s="244" t="s">
        <v>573</v>
      </c>
      <c r="R74" s="148">
        <v>12</v>
      </c>
      <c r="S74" s="148" t="s">
        <v>782</v>
      </c>
    </row>
    <row r="75" spans="1:19" x14ac:dyDescent="0.3">
      <c r="A75" s="148" t="s">
        <v>783</v>
      </c>
      <c r="B75" s="148">
        <v>160</v>
      </c>
      <c r="C75" t="s">
        <v>1403</v>
      </c>
      <c r="D75" t="s">
        <v>204</v>
      </c>
      <c r="E75" t="s">
        <v>781</v>
      </c>
      <c r="F75" s="26" t="s">
        <v>7</v>
      </c>
      <c r="G75" s="148" t="s">
        <v>423</v>
      </c>
      <c r="H75" s="148" t="s">
        <v>424</v>
      </c>
      <c r="I75" s="148">
        <v>6137</v>
      </c>
      <c r="J75" s="185">
        <v>482328</v>
      </c>
      <c r="K75" s="185" t="s">
        <v>1446</v>
      </c>
      <c r="L75">
        <v>66561.26400000001</v>
      </c>
      <c r="M75" s="264">
        <v>0</v>
      </c>
      <c r="N75" s="324">
        <v>12.723706689223931</v>
      </c>
      <c r="O75" s="324">
        <v>0</v>
      </c>
      <c r="P75" s="324">
        <v>0.13800000000000001</v>
      </c>
      <c r="Q75" s="244" t="s">
        <v>573</v>
      </c>
      <c r="R75" s="148">
        <v>12</v>
      </c>
      <c r="S75" s="148" t="s">
        <v>782</v>
      </c>
    </row>
    <row r="76" spans="1:19" x14ac:dyDescent="0.3">
      <c r="A76" s="148" t="s">
        <v>784</v>
      </c>
      <c r="B76" s="148">
        <v>160</v>
      </c>
      <c r="C76" t="s">
        <v>1403</v>
      </c>
      <c r="D76" t="s">
        <v>205</v>
      </c>
      <c r="E76" t="s">
        <v>781</v>
      </c>
      <c r="F76" s="26" t="s">
        <v>7</v>
      </c>
      <c r="G76" s="148" t="s">
        <v>425</v>
      </c>
      <c r="H76" s="148" t="s">
        <v>426</v>
      </c>
      <c r="I76" s="148">
        <v>16620</v>
      </c>
      <c r="J76" s="185">
        <v>0</v>
      </c>
      <c r="K76" s="185" t="s">
        <v>490</v>
      </c>
      <c r="L76">
        <v>0</v>
      </c>
      <c r="M76" s="264">
        <v>0</v>
      </c>
      <c r="N76" s="324" t="s">
        <v>2163</v>
      </c>
      <c r="O76" s="324" t="s">
        <v>2163</v>
      </c>
      <c r="P76" s="324">
        <v>0</v>
      </c>
      <c r="Q76" s="244" t="s">
        <v>573</v>
      </c>
      <c r="R76" s="148">
        <v>12</v>
      </c>
      <c r="S76" s="148" t="s">
        <v>782</v>
      </c>
    </row>
    <row r="77" spans="1:19" x14ac:dyDescent="0.3">
      <c r="A77" s="148" t="s">
        <v>785</v>
      </c>
      <c r="B77" s="148">
        <v>383</v>
      </c>
      <c r="C77" t="s">
        <v>398</v>
      </c>
      <c r="D77" t="s">
        <v>399</v>
      </c>
      <c r="E77" t="s">
        <v>786</v>
      </c>
      <c r="F77" s="26" t="s">
        <v>5</v>
      </c>
      <c r="G77" s="148" t="s">
        <v>423</v>
      </c>
      <c r="H77" s="148" t="s">
        <v>424</v>
      </c>
      <c r="I77" s="148">
        <v>0</v>
      </c>
      <c r="J77" s="185">
        <v>0</v>
      </c>
      <c r="K77" s="185">
        <v>0</v>
      </c>
      <c r="L77">
        <v>0</v>
      </c>
      <c r="M77" s="264">
        <v>0</v>
      </c>
      <c r="N77" s="324" t="s">
        <v>2163</v>
      </c>
      <c r="O77" s="324" t="s">
        <v>2163</v>
      </c>
      <c r="P77" s="324">
        <v>0.13800000000000001</v>
      </c>
      <c r="Q77" s="244">
        <v>0</v>
      </c>
      <c r="R77" s="148">
        <v>0</v>
      </c>
      <c r="S77" s="148" t="s">
        <v>399</v>
      </c>
    </row>
    <row r="78" spans="1:19" x14ac:dyDescent="0.3">
      <c r="A78" s="148" t="s">
        <v>787</v>
      </c>
      <c r="B78" s="148">
        <v>720</v>
      </c>
      <c r="C78" t="s">
        <v>788</v>
      </c>
      <c r="D78" t="s">
        <v>789</v>
      </c>
      <c r="E78" t="s">
        <v>585</v>
      </c>
      <c r="F78" s="26" t="s">
        <v>12</v>
      </c>
      <c r="G78" s="148" t="s">
        <v>423</v>
      </c>
      <c r="H78" s="148" t="s">
        <v>424</v>
      </c>
      <c r="I78" s="148">
        <v>65.66</v>
      </c>
      <c r="J78" s="185">
        <v>4326</v>
      </c>
      <c r="K78" s="185" t="s">
        <v>1446</v>
      </c>
      <c r="L78">
        <v>596.98800000000006</v>
      </c>
      <c r="M78" s="264">
        <v>0</v>
      </c>
      <c r="N78" s="324">
        <v>15.177993527508091</v>
      </c>
      <c r="O78" s="324">
        <v>0</v>
      </c>
      <c r="P78" s="324">
        <v>0.13800000000000001</v>
      </c>
      <c r="Q78" s="244" t="s">
        <v>573</v>
      </c>
      <c r="R78" s="148">
        <v>12</v>
      </c>
      <c r="S78" s="148">
        <v>0</v>
      </c>
    </row>
    <row r="79" spans="1:19" x14ac:dyDescent="0.3">
      <c r="A79" s="148" t="s">
        <v>790</v>
      </c>
      <c r="B79" s="148">
        <v>726</v>
      </c>
      <c r="C79" t="s">
        <v>791</v>
      </c>
      <c r="D79" t="s">
        <v>792</v>
      </c>
      <c r="E79" t="s">
        <v>585</v>
      </c>
      <c r="F79" s="26" t="s">
        <v>12</v>
      </c>
      <c r="G79" s="148" t="s">
        <v>433</v>
      </c>
      <c r="H79" s="148" t="s">
        <v>434</v>
      </c>
      <c r="I79" s="148">
        <v>71202</v>
      </c>
      <c r="J79" s="185">
        <v>42481</v>
      </c>
      <c r="K79" s="185" t="s">
        <v>1046</v>
      </c>
      <c r="L79">
        <v>732797.25</v>
      </c>
      <c r="M79" s="264">
        <v>0</v>
      </c>
      <c r="N79" s="324">
        <v>1676.0904875120643</v>
      </c>
      <c r="O79" s="324">
        <v>0</v>
      </c>
      <c r="P79" s="324">
        <v>17.25</v>
      </c>
      <c r="Q79" s="244" t="s">
        <v>573</v>
      </c>
      <c r="R79" s="148">
        <v>12</v>
      </c>
      <c r="S79" s="148">
        <v>0</v>
      </c>
    </row>
    <row r="80" spans="1:19" x14ac:dyDescent="0.3">
      <c r="A80" s="148" t="s">
        <v>790</v>
      </c>
      <c r="B80" s="148" t="e">
        <v>#N/A</v>
      </c>
      <c r="C80" t="s">
        <v>1289</v>
      </c>
      <c r="D80" t="s">
        <v>792</v>
      </c>
      <c r="E80" t="s">
        <v>585</v>
      </c>
      <c r="F80" s="26" t="s">
        <v>12</v>
      </c>
      <c r="G80" s="148" t="s">
        <v>1448</v>
      </c>
      <c r="H80" s="148" t="s">
        <v>434</v>
      </c>
      <c r="I80" s="148">
        <v>0</v>
      </c>
      <c r="J80" s="185">
        <v>0</v>
      </c>
      <c r="K80" s="185">
        <v>0</v>
      </c>
      <c r="L80">
        <v>0</v>
      </c>
      <c r="M80" s="264">
        <v>0</v>
      </c>
      <c r="N80" s="324" t="s">
        <v>2163</v>
      </c>
      <c r="O80" s="324" t="s">
        <v>2163</v>
      </c>
      <c r="P80" s="324">
        <v>24.93</v>
      </c>
      <c r="Q80" s="244">
        <v>0</v>
      </c>
      <c r="R80" s="148">
        <v>0</v>
      </c>
      <c r="S80" s="148">
        <v>0</v>
      </c>
    </row>
    <row r="81" spans="1:19" x14ac:dyDescent="0.3">
      <c r="A81" s="148" t="s">
        <v>793</v>
      </c>
      <c r="B81" s="148">
        <v>724</v>
      </c>
      <c r="C81" t="s">
        <v>794</v>
      </c>
      <c r="D81" t="s">
        <v>795</v>
      </c>
      <c r="E81" t="s">
        <v>585</v>
      </c>
      <c r="F81" s="26" t="s">
        <v>12</v>
      </c>
      <c r="G81" s="148" t="s">
        <v>1047</v>
      </c>
      <c r="H81" s="148" t="s">
        <v>424</v>
      </c>
      <c r="I81" s="148">
        <v>36884.460999999996</v>
      </c>
      <c r="J81" s="185">
        <v>712054</v>
      </c>
      <c r="K81" s="185" t="s">
        <v>1045</v>
      </c>
      <c r="L81">
        <v>345346.19</v>
      </c>
      <c r="M81" s="264">
        <v>0</v>
      </c>
      <c r="N81" s="324">
        <v>51.800089599946062</v>
      </c>
      <c r="O81" s="324">
        <v>0</v>
      </c>
      <c r="P81" s="324">
        <v>0.48499999999999999</v>
      </c>
      <c r="Q81" s="244" t="s">
        <v>573</v>
      </c>
      <c r="R81" s="148">
        <v>12</v>
      </c>
      <c r="S81" s="148">
        <v>0</v>
      </c>
    </row>
    <row r="82" spans="1:19" x14ac:dyDescent="0.3">
      <c r="A82" s="148" t="s">
        <v>793</v>
      </c>
      <c r="B82" s="148">
        <v>724</v>
      </c>
      <c r="C82" t="s">
        <v>794</v>
      </c>
      <c r="D82" t="s">
        <v>795</v>
      </c>
      <c r="E82" t="s">
        <v>585</v>
      </c>
      <c r="F82" s="26" t="s">
        <v>12</v>
      </c>
      <c r="G82" s="148" t="s">
        <v>430</v>
      </c>
      <c r="H82" s="148" t="s">
        <v>424</v>
      </c>
      <c r="I82" s="148">
        <v>13.539</v>
      </c>
      <c r="J82" s="185">
        <v>139</v>
      </c>
      <c r="K82" s="185" t="s">
        <v>1045</v>
      </c>
      <c r="L82">
        <v>142.614</v>
      </c>
      <c r="M82" s="264">
        <v>0</v>
      </c>
      <c r="N82" s="324">
        <v>97.402877697841731</v>
      </c>
      <c r="O82" s="324">
        <v>0</v>
      </c>
      <c r="P82" s="324">
        <v>1.026</v>
      </c>
      <c r="Q82" s="244" t="s">
        <v>573</v>
      </c>
      <c r="R82" s="148">
        <v>12</v>
      </c>
      <c r="S82" s="148">
        <v>0</v>
      </c>
    </row>
    <row r="83" spans="1:19" x14ac:dyDescent="0.3">
      <c r="A83" s="148" t="s">
        <v>796</v>
      </c>
      <c r="B83" s="148">
        <v>320</v>
      </c>
      <c r="C83" t="s">
        <v>206</v>
      </c>
      <c r="D83" t="s">
        <v>207</v>
      </c>
      <c r="E83" t="s">
        <v>797</v>
      </c>
      <c r="F83" s="26" t="s">
        <v>6</v>
      </c>
      <c r="G83" s="148" t="s">
        <v>423</v>
      </c>
      <c r="H83" s="148" t="s">
        <v>424</v>
      </c>
      <c r="I83" s="148">
        <v>622.50300000000004</v>
      </c>
      <c r="J83" s="185">
        <v>52233</v>
      </c>
      <c r="K83" s="185" t="s">
        <v>1446</v>
      </c>
      <c r="L83">
        <v>7208.1540000000005</v>
      </c>
      <c r="M83" s="264">
        <v>3.5478999999999989</v>
      </c>
      <c r="N83" s="324">
        <v>11.917810579518695</v>
      </c>
      <c r="O83" s="324">
        <v>0.29769729736242223</v>
      </c>
      <c r="P83" s="324">
        <v>0.13800000000000001</v>
      </c>
      <c r="Q83" s="244" t="s">
        <v>536</v>
      </c>
      <c r="R83" s="148">
        <v>12</v>
      </c>
      <c r="S83" s="148" t="s">
        <v>207</v>
      </c>
    </row>
    <row r="84" spans="1:19" x14ac:dyDescent="0.3">
      <c r="A84" s="148" t="s">
        <v>583</v>
      </c>
      <c r="B84" s="148">
        <v>742</v>
      </c>
      <c r="C84" t="s">
        <v>584</v>
      </c>
      <c r="D84" t="s">
        <v>78</v>
      </c>
      <c r="E84" t="s">
        <v>585</v>
      </c>
      <c r="F84" s="26" t="s">
        <v>12</v>
      </c>
      <c r="G84" s="148" t="s">
        <v>428</v>
      </c>
      <c r="H84" s="148" t="s">
        <v>429</v>
      </c>
      <c r="I84" s="148">
        <v>3970</v>
      </c>
      <c r="J84" s="185">
        <v>0</v>
      </c>
      <c r="K84" s="185" t="s">
        <v>490</v>
      </c>
      <c r="L84">
        <v>0</v>
      </c>
      <c r="M84" s="264">
        <v>0</v>
      </c>
      <c r="N84" s="324" t="s">
        <v>2163</v>
      </c>
      <c r="O84" s="324" t="s">
        <v>2163</v>
      </c>
      <c r="P84" s="324">
        <v>0</v>
      </c>
      <c r="Q84" s="244" t="s">
        <v>573</v>
      </c>
      <c r="R84" s="148">
        <v>12</v>
      </c>
      <c r="S84" s="148">
        <v>0</v>
      </c>
    </row>
    <row r="85" spans="1:19" x14ac:dyDescent="0.3">
      <c r="A85" s="148" t="s">
        <v>798</v>
      </c>
      <c r="B85" s="148">
        <v>701</v>
      </c>
      <c r="C85" t="s">
        <v>208</v>
      </c>
      <c r="D85" t="s">
        <v>209</v>
      </c>
      <c r="E85" t="s">
        <v>799</v>
      </c>
      <c r="F85" s="26" t="s">
        <v>13</v>
      </c>
      <c r="G85" s="148" t="s">
        <v>423</v>
      </c>
      <c r="H85" s="148" t="s">
        <v>424</v>
      </c>
      <c r="I85" s="148">
        <v>320.92099999999999</v>
      </c>
      <c r="J85" s="185">
        <v>26533</v>
      </c>
      <c r="K85" s="185" t="s">
        <v>1446</v>
      </c>
      <c r="L85">
        <v>3661.5540000000001</v>
      </c>
      <c r="M85" s="264">
        <v>4.2774083333333328</v>
      </c>
      <c r="N85" s="324">
        <v>12.095164512116986</v>
      </c>
      <c r="O85" s="324">
        <v>0.35364614752021006</v>
      </c>
      <c r="P85" s="324">
        <v>0.13800000000000001</v>
      </c>
      <c r="Q85" s="244" t="s">
        <v>536</v>
      </c>
      <c r="R85" s="148">
        <v>12</v>
      </c>
      <c r="S85" s="148" t="s">
        <v>209</v>
      </c>
    </row>
    <row r="86" spans="1:19" x14ac:dyDescent="0.3">
      <c r="A86" s="148" t="s">
        <v>800</v>
      </c>
      <c r="B86" s="148">
        <v>442</v>
      </c>
      <c r="C86" t="s">
        <v>211</v>
      </c>
      <c r="D86" t="s">
        <v>212</v>
      </c>
      <c r="E86" t="s">
        <v>801</v>
      </c>
      <c r="F86" s="26" t="s">
        <v>4</v>
      </c>
      <c r="G86" s="148" t="s">
        <v>423</v>
      </c>
      <c r="H86" s="148" t="s">
        <v>424</v>
      </c>
      <c r="I86" s="148">
        <v>748.6450000000001</v>
      </c>
      <c r="J86" s="185">
        <v>62204</v>
      </c>
      <c r="K86" s="185" t="s">
        <v>1446</v>
      </c>
      <c r="L86">
        <v>8584.152</v>
      </c>
      <c r="M86" s="264">
        <v>2.4721249999999997</v>
      </c>
      <c r="N86" s="324">
        <v>12.035319272072538</v>
      </c>
      <c r="O86" s="324">
        <v>0.20540585123790309</v>
      </c>
      <c r="P86" s="324">
        <v>0.13800000000000001</v>
      </c>
      <c r="Q86" s="244" t="s">
        <v>536</v>
      </c>
      <c r="R86" s="148">
        <v>12</v>
      </c>
      <c r="S86" s="148" t="s">
        <v>212</v>
      </c>
    </row>
    <row r="87" spans="1:19" x14ac:dyDescent="0.3">
      <c r="A87" s="148" t="s">
        <v>802</v>
      </c>
      <c r="B87" s="148">
        <v>0</v>
      </c>
      <c r="C87" t="s">
        <v>213</v>
      </c>
      <c r="D87" t="s">
        <v>803</v>
      </c>
      <c r="E87" t="s">
        <v>585</v>
      </c>
      <c r="F87" s="26" t="s">
        <v>12</v>
      </c>
      <c r="G87" s="148" t="s">
        <v>428</v>
      </c>
      <c r="H87" s="148" t="s">
        <v>429</v>
      </c>
      <c r="I87" s="148">
        <v>48221</v>
      </c>
      <c r="J87" s="185">
        <v>0</v>
      </c>
      <c r="K87" s="185" t="s">
        <v>490</v>
      </c>
      <c r="L87">
        <v>0</v>
      </c>
      <c r="M87" s="264">
        <v>0</v>
      </c>
      <c r="N87" s="324" t="s">
        <v>2163</v>
      </c>
      <c r="O87" s="324" t="s">
        <v>2163</v>
      </c>
      <c r="P87" s="324">
        <v>0</v>
      </c>
      <c r="Q87" s="244" t="s">
        <v>573</v>
      </c>
      <c r="R87" s="148">
        <v>12</v>
      </c>
      <c r="S87" s="148">
        <v>0</v>
      </c>
    </row>
    <row r="88" spans="1:19" x14ac:dyDescent="0.3">
      <c r="A88" s="148" t="s">
        <v>804</v>
      </c>
      <c r="B88" s="148">
        <v>88</v>
      </c>
      <c r="C88" t="s">
        <v>216</v>
      </c>
      <c r="D88" t="s">
        <v>217</v>
      </c>
      <c r="E88" t="s">
        <v>805</v>
      </c>
      <c r="F88" s="26" t="s">
        <v>4</v>
      </c>
      <c r="G88" s="148" t="s">
        <v>423</v>
      </c>
      <c r="H88" s="148" t="s">
        <v>424</v>
      </c>
      <c r="I88" s="148">
        <v>2102.3999999999996</v>
      </c>
      <c r="J88" s="185">
        <v>163311</v>
      </c>
      <c r="K88" s="185" t="s">
        <v>1446</v>
      </c>
      <c r="L88">
        <v>22536.918000000001</v>
      </c>
      <c r="M88" s="264">
        <v>4.6236363636363622</v>
      </c>
      <c r="N88" s="324">
        <v>12.873597002039052</v>
      </c>
      <c r="O88" s="324">
        <v>0.3591565250103777</v>
      </c>
      <c r="P88" s="324">
        <v>0.13800000000000001</v>
      </c>
      <c r="Q88" s="244" t="s">
        <v>536</v>
      </c>
      <c r="R88" s="148">
        <v>11</v>
      </c>
      <c r="S88" s="148" t="s">
        <v>217</v>
      </c>
    </row>
    <row r="89" spans="1:19" x14ac:dyDescent="0.3">
      <c r="A89" s="148" t="s">
        <v>806</v>
      </c>
      <c r="B89" s="148">
        <v>274</v>
      </c>
      <c r="C89" t="s">
        <v>214</v>
      </c>
      <c r="D89" t="s">
        <v>807</v>
      </c>
      <c r="E89" t="s">
        <v>808</v>
      </c>
      <c r="F89" s="26" t="s">
        <v>14</v>
      </c>
      <c r="G89" s="148" t="s">
        <v>423</v>
      </c>
      <c r="H89" s="148" t="s">
        <v>424</v>
      </c>
      <c r="I89" s="148">
        <v>6033.3319999999994</v>
      </c>
      <c r="J89" s="185">
        <v>423889</v>
      </c>
      <c r="K89" s="185" t="s">
        <v>1446</v>
      </c>
      <c r="L89">
        <v>58496.682000000008</v>
      </c>
      <c r="M89" s="264">
        <v>2.8260833333333335</v>
      </c>
      <c r="N89" s="324">
        <v>14.233282769781709</v>
      </c>
      <c r="O89" s="324">
        <v>0.19855456952863421</v>
      </c>
      <c r="P89" s="324">
        <v>0.13800000000000001</v>
      </c>
      <c r="Q89" s="244" t="s">
        <v>536</v>
      </c>
      <c r="R89" s="148">
        <v>12</v>
      </c>
      <c r="S89" s="148" t="s">
        <v>215</v>
      </c>
    </row>
    <row r="90" spans="1:19" x14ac:dyDescent="0.3">
      <c r="A90" s="148" t="s">
        <v>809</v>
      </c>
      <c r="B90" s="148">
        <v>341</v>
      </c>
      <c r="C90" t="s">
        <v>218</v>
      </c>
      <c r="D90" t="s">
        <v>219</v>
      </c>
      <c r="E90" t="s">
        <v>810</v>
      </c>
      <c r="F90" s="26" t="s">
        <v>14</v>
      </c>
      <c r="G90" s="148" t="s">
        <v>423</v>
      </c>
      <c r="H90" s="148" t="s">
        <v>424</v>
      </c>
      <c r="I90" s="148">
        <v>446.26899999999995</v>
      </c>
      <c r="J90" s="185">
        <v>39860</v>
      </c>
      <c r="K90" s="185" t="s">
        <v>1446</v>
      </c>
      <c r="L90">
        <v>5500.68</v>
      </c>
      <c r="M90" s="264">
        <v>2.6569999999999996</v>
      </c>
      <c r="N90" s="324">
        <v>11.195910687405918</v>
      </c>
      <c r="O90" s="324">
        <v>0.23731879202902287</v>
      </c>
      <c r="P90" s="324">
        <v>0.13800000000000001</v>
      </c>
      <c r="Q90" s="244" t="s">
        <v>536</v>
      </c>
      <c r="R90" s="148">
        <v>12</v>
      </c>
      <c r="S90" s="148" t="s">
        <v>219</v>
      </c>
    </row>
    <row r="91" spans="1:19" x14ac:dyDescent="0.3">
      <c r="A91" s="148" t="s">
        <v>811</v>
      </c>
      <c r="B91" s="148">
        <v>13</v>
      </c>
      <c r="C91" t="s">
        <v>220</v>
      </c>
      <c r="D91" t="s">
        <v>531</v>
      </c>
      <c r="E91" t="s">
        <v>585</v>
      </c>
      <c r="F91" s="26" t="s">
        <v>12</v>
      </c>
      <c r="G91" s="148" t="s">
        <v>1048</v>
      </c>
      <c r="H91" s="148" t="s">
        <v>1049</v>
      </c>
      <c r="I91" s="148">
        <v>-3280</v>
      </c>
      <c r="J91" s="185">
        <v>3452</v>
      </c>
      <c r="K91" s="185" t="s">
        <v>1050</v>
      </c>
      <c r="L91">
        <v>0</v>
      </c>
      <c r="M91" s="264">
        <v>0</v>
      </c>
      <c r="N91" s="324">
        <v>-950.17381228273462</v>
      </c>
      <c r="O91" s="324">
        <v>0</v>
      </c>
      <c r="P91" s="324">
        <v>0</v>
      </c>
      <c r="Q91" s="244" t="s">
        <v>573</v>
      </c>
      <c r="R91" s="148">
        <v>12</v>
      </c>
      <c r="S91" s="148">
        <v>0</v>
      </c>
    </row>
    <row r="92" spans="1:19" x14ac:dyDescent="0.3">
      <c r="A92" s="148" t="s">
        <v>812</v>
      </c>
      <c r="B92" s="148">
        <v>13</v>
      </c>
      <c r="C92" t="s">
        <v>220</v>
      </c>
      <c r="D92" t="s">
        <v>221</v>
      </c>
      <c r="E92" t="s">
        <v>585</v>
      </c>
      <c r="F92" s="26" t="s">
        <v>12</v>
      </c>
      <c r="G92" s="148" t="s">
        <v>423</v>
      </c>
      <c r="H92" s="148" t="s">
        <v>427</v>
      </c>
      <c r="I92" s="148">
        <v>-133</v>
      </c>
      <c r="J92" s="185">
        <v>7182</v>
      </c>
      <c r="K92" s="185" t="s">
        <v>1446</v>
      </c>
      <c r="L92">
        <v>991.1160000000001</v>
      </c>
      <c r="M92" s="264">
        <v>0</v>
      </c>
      <c r="N92" s="324">
        <v>-18.518518518518519</v>
      </c>
      <c r="O92" s="324">
        <v>0</v>
      </c>
      <c r="P92" s="324">
        <v>0.13800000000000001</v>
      </c>
      <c r="Q92" s="244" t="s">
        <v>573</v>
      </c>
      <c r="R92" s="148">
        <v>12</v>
      </c>
      <c r="S92" s="148">
        <v>0</v>
      </c>
    </row>
    <row r="93" spans="1:19" x14ac:dyDescent="0.3">
      <c r="A93" s="148" t="s">
        <v>813</v>
      </c>
      <c r="B93" s="148">
        <v>13</v>
      </c>
      <c r="C93" t="s">
        <v>220</v>
      </c>
      <c r="D93" t="s">
        <v>814</v>
      </c>
      <c r="E93" t="s">
        <v>585</v>
      </c>
      <c r="F93" s="26" t="s">
        <v>12</v>
      </c>
      <c r="G93" s="148" t="s">
        <v>428</v>
      </c>
      <c r="H93" s="148" t="s">
        <v>429</v>
      </c>
      <c r="I93" s="148">
        <v>60105.999999999993</v>
      </c>
      <c r="J93" s="185">
        <v>0</v>
      </c>
      <c r="K93" s="185" t="s">
        <v>490</v>
      </c>
      <c r="L93">
        <v>0</v>
      </c>
      <c r="M93" s="264">
        <v>0</v>
      </c>
      <c r="N93" s="324" t="s">
        <v>2163</v>
      </c>
      <c r="O93" s="324" t="s">
        <v>2163</v>
      </c>
      <c r="P93" s="324">
        <v>0</v>
      </c>
      <c r="Q93" s="244" t="s">
        <v>573</v>
      </c>
      <c r="R93" s="148">
        <v>12</v>
      </c>
      <c r="S93" s="148">
        <v>0</v>
      </c>
    </row>
    <row r="94" spans="1:19" x14ac:dyDescent="0.3">
      <c r="A94" s="148" t="s">
        <v>815</v>
      </c>
      <c r="B94" s="148">
        <v>13</v>
      </c>
      <c r="C94" t="s">
        <v>220</v>
      </c>
      <c r="D94" t="s">
        <v>79</v>
      </c>
      <c r="E94" t="s">
        <v>585</v>
      </c>
      <c r="F94" s="26" t="s">
        <v>12</v>
      </c>
      <c r="G94" s="148" t="s">
        <v>423</v>
      </c>
      <c r="H94" s="148" t="s">
        <v>424</v>
      </c>
      <c r="I94" s="148">
        <v>-118</v>
      </c>
      <c r="J94" s="185">
        <v>294</v>
      </c>
      <c r="K94" s="185" t="s">
        <v>1446</v>
      </c>
      <c r="L94">
        <v>40.572000000000003</v>
      </c>
      <c r="M94" s="264">
        <v>0</v>
      </c>
      <c r="N94" s="324">
        <v>-401.36054421768705</v>
      </c>
      <c r="O94" s="324">
        <v>0</v>
      </c>
      <c r="P94" s="324">
        <v>0.13800000000000001</v>
      </c>
      <c r="Q94" s="244" t="s">
        <v>573</v>
      </c>
      <c r="R94" s="148">
        <v>12</v>
      </c>
      <c r="S94" s="148">
        <v>0</v>
      </c>
    </row>
    <row r="95" spans="1:19" x14ac:dyDescent="0.3">
      <c r="A95" s="148" t="s">
        <v>815</v>
      </c>
      <c r="B95" s="148">
        <v>13</v>
      </c>
      <c r="C95" t="s">
        <v>220</v>
      </c>
      <c r="D95" t="s">
        <v>79</v>
      </c>
      <c r="E95" t="s">
        <v>585</v>
      </c>
      <c r="F95" s="26" t="s">
        <v>12</v>
      </c>
      <c r="G95" s="148" t="s">
        <v>423</v>
      </c>
      <c r="H95" s="148" t="s">
        <v>427</v>
      </c>
      <c r="I95" s="148">
        <v>7803</v>
      </c>
      <c r="J95" s="185">
        <v>1254288</v>
      </c>
      <c r="K95" s="185" t="s">
        <v>1446</v>
      </c>
      <c r="L95">
        <v>173091.74400000001</v>
      </c>
      <c r="M95" s="264">
        <v>0</v>
      </c>
      <c r="N95" s="324">
        <v>6.221059278251885</v>
      </c>
      <c r="O95" s="324">
        <v>0</v>
      </c>
      <c r="P95" s="324">
        <v>0.13800000000000001</v>
      </c>
      <c r="Q95" s="244" t="s">
        <v>573</v>
      </c>
      <c r="R95" s="148">
        <v>12</v>
      </c>
      <c r="S95" s="148">
        <v>0</v>
      </c>
    </row>
    <row r="96" spans="1:19" x14ac:dyDescent="0.3">
      <c r="A96" s="148" t="s">
        <v>815</v>
      </c>
      <c r="B96" s="148">
        <v>13</v>
      </c>
      <c r="C96" t="s">
        <v>220</v>
      </c>
      <c r="D96" t="s">
        <v>79</v>
      </c>
      <c r="E96" t="s">
        <v>585</v>
      </c>
      <c r="F96" s="26" t="s">
        <v>12</v>
      </c>
      <c r="G96" s="148" t="s">
        <v>1449</v>
      </c>
      <c r="I96" s="148">
        <v>0</v>
      </c>
      <c r="J96" s="185">
        <v>0</v>
      </c>
      <c r="K96" s="185">
        <v>0</v>
      </c>
      <c r="L96">
        <v>0</v>
      </c>
      <c r="M96" s="264">
        <v>0</v>
      </c>
      <c r="N96" s="324" t="s">
        <v>2163</v>
      </c>
      <c r="O96" s="324" t="s">
        <v>2163</v>
      </c>
      <c r="P96" s="324">
        <v>0.14000000000000001</v>
      </c>
      <c r="Q96" s="244">
        <v>0</v>
      </c>
      <c r="R96" s="148">
        <v>0</v>
      </c>
      <c r="S96" s="148">
        <v>0</v>
      </c>
    </row>
    <row r="97" spans="1:19" x14ac:dyDescent="0.3">
      <c r="A97" s="148" t="s">
        <v>815</v>
      </c>
      <c r="B97" s="148">
        <v>13</v>
      </c>
      <c r="C97" t="s">
        <v>220</v>
      </c>
      <c r="D97" t="s">
        <v>79</v>
      </c>
      <c r="E97" t="s">
        <v>585</v>
      </c>
      <c r="F97" s="26" t="s">
        <v>12</v>
      </c>
      <c r="G97" s="148" t="s">
        <v>1449</v>
      </c>
      <c r="H97" s="148" t="s">
        <v>424</v>
      </c>
      <c r="I97" s="148">
        <v>0</v>
      </c>
      <c r="J97" s="185">
        <v>0</v>
      </c>
      <c r="K97" s="185">
        <v>0</v>
      </c>
      <c r="L97">
        <v>0</v>
      </c>
      <c r="M97" s="264">
        <v>0</v>
      </c>
      <c r="N97" s="324" t="s">
        <v>2163</v>
      </c>
      <c r="O97" s="324" t="s">
        <v>2163</v>
      </c>
      <c r="P97" s="324">
        <v>0.14000000000000001</v>
      </c>
      <c r="Q97" s="244">
        <v>0</v>
      </c>
      <c r="R97" s="148">
        <v>0</v>
      </c>
      <c r="S97" s="148">
        <v>0</v>
      </c>
    </row>
    <row r="98" spans="1:19" x14ac:dyDescent="0.3">
      <c r="A98" s="148" t="s">
        <v>815</v>
      </c>
      <c r="B98" s="148">
        <v>13</v>
      </c>
      <c r="C98" t="s">
        <v>220</v>
      </c>
      <c r="D98" t="s">
        <v>79</v>
      </c>
      <c r="E98" t="s">
        <v>585</v>
      </c>
      <c r="F98" s="26" t="s">
        <v>12</v>
      </c>
      <c r="G98" s="148" t="s">
        <v>1449</v>
      </c>
      <c r="H98" s="148" t="s">
        <v>427</v>
      </c>
      <c r="I98" s="148">
        <v>0</v>
      </c>
      <c r="J98" s="185">
        <v>0</v>
      </c>
      <c r="K98" s="185" t="s">
        <v>1446</v>
      </c>
      <c r="L98">
        <v>0</v>
      </c>
      <c r="M98" s="264">
        <v>0</v>
      </c>
      <c r="N98" s="324" t="s">
        <v>2163</v>
      </c>
      <c r="O98" s="324" t="s">
        <v>2163</v>
      </c>
      <c r="P98" s="324">
        <v>0.14000000000000001</v>
      </c>
      <c r="Q98" s="244" t="s">
        <v>573</v>
      </c>
      <c r="R98" s="148">
        <v>12</v>
      </c>
      <c r="S98" s="148">
        <v>0</v>
      </c>
    </row>
    <row r="99" spans="1:19" x14ac:dyDescent="0.3">
      <c r="A99" s="148" t="s">
        <v>586</v>
      </c>
      <c r="B99" s="148">
        <v>2</v>
      </c>
      <c r="C99" t="s">
        <v>1404</v>
      </c>
      <c r="D99" t="s">
        <v>83</v>
      </c>
      <c r="E99" t="s">
        <v>587</v>
      </c>
      <c r="F99" s="26" t="s">
        <v>13</v>
      </c>
      <c r="G99" s="148" t="s">
        <v>425</v>
      </c>
      <c r="H99" s="148" t="s">
        <v>426</v>
      </c>
      <c r="I99" s="148">
        <v>19975.999999999996</v>
      </c>
      <c r="J99" s="185">
        <v>0</v>
      </c>
      <c r="K99" s="185" t="s">
        <v>490</v>
      </c>
      <c r="L99">
        <v>0</v>
      </c>
      <c r="M99" s="264">
        <v>0</v>
      </c>
      <c r="N99" s="324" t="s">
        <v>2163</v>
      </c>
      <c r="O99" s="324" t="s">
        <v>2163</v>
      </c>
      <c r="P99" s="324">
        <v>0</v>
      </c>
      <c r="Q99" s="244" t="s">
        <v>573</v>
      </c>
      <c r="R99" s="148">
        <v>12</v>
      </c>
      <c r="S99" s="148" t="s">
        <v>588</v>
      </c>
    </row>
    <row r="100" spans="1:19" x14ac:dyDescent="0.3">
      <c r="A100" s="148" t="s">
        <v>816</v>
      </c>
      <c r="B100" s="148">
        <v>13</v>
      </c>
      <c r="C100" t="s">
        <v>220</v>
      </c>
      <c r="D100" t="s">
        <v>222</v>
      </c>
      <c r="E100" t="s">
        <v>585</v>
      </c>
      <c r="F100" s="26" t="s">
        <v>12</v>
      </c>
      <c r="G100" s="148" t="s">
        <v>423</v>
      </c>
      <c r="H100" s="148" t="s">
        <v>434</v>
      </c>
      <c r="I100" s="148">
        <v>10258.488000000001</v>
      </c>
      <c r="J100" s="185">
        <v>1103088</v>
      </c>
      <c r="K100" s="185" t="s">
        <v>1446</v>
      </c>
      <c r="L100">
        <v>152226.144</v>
      </c>
      <c r="M100" s="264">
        <v>0</v>
      </c>
      <c r="N100" s="324">
        <v>9.2997911318045361</v>
      </c>
      <c r="O100" s="324">
        <v>0</v>
      </c>
      <c r="P100" s="324">
        <v>0.13800000000000001</v>
      </c>
      <c r="Q100" s="244" t="s">
        <v>573</v>
      </c>
      <c r="R100" s="148">
        <v>12</v>
      </c>
      <c r="S100" s="148">
        <v>0</v>
      </c>
    </row>
    <row r="101" spans="1:19" x14ac:dyDescent="0.3">
      <c r="A101" s="148" t="s">
        <v>816</v>
      </c>
      <c r="B101" s="148">
        <v>13</v>
      </c>
      <c r="C101" t="s">
        <v>220</v>
      </c>
      <c r="D101" t="s">
        <v>222</v>
      </c>
      <c r="E101" t="s">
        <v>585</v>
      </c>
      <c r="F101" s="26" t="s">
        <v>12</v>
      </c>
      <c r="G101" s="148" t="s">
        <v>436</v>
      </c>
      <c r="H101" s="148" t="s">
        <v>434</v>
      </c>
      <c r="I101" s="148">
        <v>102728.68299999999</v>
      </c>
      <c r="J101" s="185">
        <v>118227</v>
      </c>
      <c r="K101" s="185" t="s">
        <v>1046</v>
      </c>
      <c r="L101">
        <v>2332618.71</v>
      </c>
      <c r="M101" s="264">
        <v>0</v>
      </c>
      <c r="N101" s="324">
        <v>868.91051113535809</v>
      </c>
      <c r="O101" s="324">
        <v>0</v>
      </c>
      <c r="P101" s="324">
        <v>19.73</v>
      </c>
      <c r="Q101" s="244" t="s">
        <v>573</v>
      </c>
      <c r="R101" s="148">
        <v>12</v>
      </c>
      <c r="S101" s="148">
        <v>0</v>
      </c>
    </row>
    <row r="102" spans="1:19" x14ac:dyDescent="0.3">
      <c r="A102" s="148" t="s">
        <v>816</v>
      </c>
      <c r="B102" s="148">
        <v>13</v>
      </c>
      <c r="C102" t="s">
        <v>220</v>
      </c>
      <c r="D102" t="s">
        <v>222</v>
      </c>
      <c r="E102" t="s">
        <v>585</v>
      </c>
      <c r="F102" s="26" t="s">
        <v>12</v>
      </c>
      <c r="G102" s="148" t="s">
        <v>1051</v>
      </c>
      <c r="H102" s="148" t="s">
        <v>434</v>
      </c>
      <c r="I102" s="148">
        <v>231572.82899999997</v>
      </c>
      <c r="J102" s="185">
        <v>208987</v>
      </c>
      <c r="K102" s="185" t="s">
        <v>1046</v>
      </c>
      <c r="L102">
        <v>2969705.27</v>
      </c>
      <c r="M102" s="264">
        <v>0</v>
      </c>
      <c r="N102" s="324">
        <v>1108.0728897012732</v>
      </c>
      <c r="O102" s="324">
        <v>0</v>
      </c>
      <c r="P102" s="324">
        <v>14.21</v>
      </c>
      <c r="Q102" s="244" t="s">
        <v>573</v>
      </c>
      <c r="R102" s="148">
        <v>12</v>
      </c>
      <c r="S102" s="148">
        <v>0</v>
      </c>
    </row>
    <row r="103" spans="1:19" x14ac:dyDescent="0.3">
      <c r="A103" s="148" t="s">
        <v>816</v>
      </c>
      <c r="B103" s="148">
        <v>13</v>
      </c>
      <c r="C103" t="s">
        <v>220</v>
      </c>
      <c r="D103" t="s">
        <v>222</v>
      </c>
      <c r="E103" t="s">
        <v>585</v>
      </c>
      <c r="F103" s="26" t="s">
        <v>12</v>
      </c>
      <c r="G103" s="148" t="s">
        <v>423</v>
      </c>
      <c r="H103" s="148" t="s">
        <v>424</v>
      </c>
      <c r="I103" s="148">
        <v>0</v>
      </c>
      <c r="J103" s="185">
        <v>0</v>
      </c>
      <c r="K103" s="185" t="s">
        <v>1446</v>
      </c>
      <c r="L103">
        <v>0</v>
      </c>
      <c r="M103" s="264">
        <v>0</v>
      </c>
      <c r="N103" s="324" t="s">
        <v>2163</v>
      </c>
      <c r="O103" s="324" t="s">
        <v>2163</v>
      </c>
      <c r="P103" s="324">
        <v>0.13800000000000001</v>
      </c>
      <c r="Q103" s="244" t="s">
        <v>573</v>
      </c>
      <c r="R103" s="148">
        <v>12</v>
      </c>
      <c r="S103" s="148">
        <v>0</v>
      </c>
    </row>
    <row r="104" spans="1:19" x14ac:dyDescent="0.3">
      <c r="A104" s="148" t="s">
        <v>816</v>
      </c>
      <c r="B104" s="148">
        <v>13</v>
      </c>
      <c r="C104" t="s">
        <v>220</v>
      </c>
      <c r="D104" t="s">
        <v>222</v>
      </c>
      <c r="E104" t="s">
        <v>585</v>
      </c>
      <c r="F104" s="26" t="s">
        <v>12</v>
      </c>
      <c r="G104" s="148" t="s">
        <v>433</v>
      </c>
      <c r="H104" s="148" t="s">
        <v>434</v>
      </c>
      <c r="I104" s="148">
        <v>0</v>
      </c>
      <c r="J104" s="185">
        <v>0</v>
      </c>
      <c r="K104" s="185">
        <v>0</v>
      </c>
      <c r="L104">
        <v>0</v>
      </c>
      <c r="M104" s="264">
        <v>0</v>
      </c>
      <c r="N104" s="324" t="s">
        <v>2163</v>
      </c>
      <c r="O104" s="324" t="s">
        <v>2163</v>
      </c>
      <c r="P104" s="324">
        <v>17.25</v>
      </c>
      <c r="Q104" s="244">
        <v>0</v>
      </c>
      <c r="R104" s="148">
        <v>0</v>
      </c>
      <c r="S104" s="148">
        <v>0</v>
      </c>
    </row>
    <row r="105" spans="1:19" x14ac:dyDescent="0.3">
      <c r="A105" s="148" t="s">
        <v>817</v>
      </c>
      <c r="B105" s="148">
        <v>13</v>
      </c>
      <c r="C105" t="s">
        <v>220</v>
      </c>
      <c r="D105" t="s">
        <v>223</v>
      </c>
      <c r="E105" t="s">
        <v>585</v>
      </c>
      <c r="F105" s="26" t="s">
        <v>12</v>
      </c>
      <c r="G105" s="148" t="s">
        <v>423</v>
      </c>
      <c r="H105" s="148" t="s">
        <v>427</v>
      </c>
      <c r="I105" s="148">
        <v>84539</v>
      </c>
      <c r="J105" s="185">
        <v>8785098</v>
      </c>
      <c r="K105" s="185" t="s">
        <v>1446</v>
      </c>
      <c r="L105">
        <v>1212343.5240000002</v>
      </c>
      <c r="M105" s="264">
        <v>0</v>
      </c>
      <c r="N105" s="324">
        <v>9.6230002215114734</v>
      </c>
      <c r="O105" s="324">
        <v>0</v>
      </c>
      <c r="P105" s="324">
        <v>0.13800000000000001</v>
      </c>
      <c r="Q105" s="244" t="s">
        <v>573</v>
      </c>
      <c r="R105" s="148">
        <v>12</v>
      </c>
      <c r="S105" s="148">
        <v>0</v>
      </c>
    </row>
    <row r="106" spans="1:19" x14ac:dyDescent="0.3">
      <c r="A106" s="148" t="s">
        <v>817</v>
      </c>
      <c r="B106" s="148">
        <v>13</v>
      </c>
      <c r="C106" t="s">
        <v>220</v>
      </c>
      <c r="D106" t="s">
        <v>223</v>
      </c>
      <c r="E106" t="s">
        <v>585</v>
      </c>
      <c r="F106" s="26" t="s">
        <v>12</v>
      </c>
      <c r="G106" s="148" t="s">
        <v>423</v>
      </c>
      <c r="H106" s="148" t="s">
        <v>431</v>
      </c>
      <c r="I106" s="148">
        <v>1365.903</v>
      </c>
      <c r="J106" s="185">
        <v>0</v>
      </c>
      <c r="K106" s="185" t="s">
        <v>1446</v>
      </c>
      <c r="L106">
        <v>0</v>
      </c>
      <c r="M106" s="264">
        <v>0</v>
      </c>
      <c r="N106" s="324" t="s">
        <v>2163</v>
      </c>
      <c r="O106" s="324" t="s">
        <v>2163</v>
      </c>
      <c r="P106" s="324">
        <v>0.13800000000000001</v>
      </c>
      <c r="Q106" s="244" t="s">
        <v>573</v>
      </c>
      <c r="R106" s="148">
        <v>12</v>
      </c>
      <c r="S106" s="148">
        <v>0</v>
      </c>
    </row>
    <row r="107" spans="1:19" x14ac:dyDescent="0.3">
      <c r="A107" s="148" t="s">
        <v>817</v>
      </c>
      <c r="B107" s="148">
        <v>13</v>
      </c>
      <c r="C107" t="s">
        <v>220</v>
      </c>
      <c r="D107" t="s">
        <v>223</v>
      </c>
      <c r="E107" t="s">
        <v>585</v>
      </c>
      <c r="F107" s="26" t="s">
        <v>12</v>
      </c>
      <c r="G107" s="148" t="s">
        <v>423</v>
      </c>
      <c r="H107" s="148" t="s">
        <v>432</v>
      </c>
      <c r="I107" s="148">
        <v>5728.7739999999994</v>
      </c>
      <c r="J107" s="185">
        <v>465486</v>
      </c>
      <c r="K107" s="185" t="s">
        <v>1446</v>
      </c>
      <c r="L107">
        <v>64237.068000000007</v>
      </c>
      <c r="M107" s="264">
        <v>0</v>
      </c>
      <c r="N107" s="324">
        <v>12.307081201153201</v>
      </c>
      <c r="O107" s="324">
        <v>0</v>
      </c>
      <c r="P107" s="324">
        <v>0.13800000000000001</v>
      </c>
      <c r="Q107" s="244" t="s">
        <v>573</v>
      </c>
      <c r="R107" s="148">
        <v>12</v>
      </c>
      <c r="S107" s="148">
        <v>0</v>
      </c>
    </row>
    <row r="108" spans="1:19" x14ac:dyDescent="0.3">
      <c r="A108" s="148" t="s">
        <v>817</v>
      </c>
      <c r="B108" s="148">
        <v>13</v>
      </c>
      <c r="C108" t="s">
        <v>220</v>
      </c>
      <c r="D108" t="s">
        <v>223</v>
      </c>
      <c r="E108" t="s">
        <v>585</v>
      </c>
      <c r="F108" s="26" t="s">
        <v>12</v>
      </c>
      <c r="G108" s="148" t="s">
        <v>537</v>
      </c>
      <c r="H108" s="148" t="s">
        <v>431</v>
      </c>
      <c r="I108" s="148">
        <v>61867.097000000009</v>
      </c>
      <c r="J108" s="185">
        <v>0</v>
      </c>
      <c r="K108" s="185" t="s">
        <v>1446</v>
      </c>
      <c r="L108">
        <v>0</v>
      </c>
      <c r="M108" s="264">
        <v>0</v>
      </c>
      <c r="N108" s="324" t="s">
        <v>2163</v>
      </c>
      <c r="O108" s="324" t="s">
        <v>2163</v>
      </c>
      <c r="P108" s="324">
        <v>0.13400000000000001</v>
      </c>
      <c r="Q108" s="244" t="s">
        <v>573</v>
      </c>
      <c r="R108" s="148">
        <v>12</v>
      </c>
      <c r="S108" s="148">
        <v>0</v>
      </c>
    </row>
    <row r="109" spans="1:19" x14ac:dyDescent="0.3">
      <c r="A109" s="148" t="s">
        <v>817</v>
      </c>
      <c r="B109" s="148">
        <v>13</v>
      </c>
      <c r="C109" t="s">
        <v>220</v>
      </c>
      <c r="D109" t="s">
        <v>223</v>
      </c>
      <c r="E109" t="s">
        <v>585</v>
      </c>
      <c r="F109" s="26" t="s">
        <v>12</v>
      </c>
      <c r="G109" s="148" t="s">
        <v>537</v>
      </c>
      <c r="H109" s="148" t="s">
        <v>432</v>
      </c>
      <c r="I109" s="148">
        <v>277795.22600000002</v>
      </c>
      <c r="J109" s="185">
        <v>25240614</v>
      </c>
      <c r="K109" s="185" t="s">
        <v>1446</v>
      </c>
      <c r="L109">
        <v>3382242.2760000001</v>
      </c>
      <c r="M109" s="264">
        <v>0</v>
      </c>
      <c r="N109" s="324">
        <v>11.005882265780064</v>
      </c>
      <c r="O109" s="324">
        <v>0</v>
      </c>
      <c r="P109" s="324">
        <v>0.13400000000000001</v>
      </c>
      <c r="Q109" s="244" t="s">
        <v>573</v>
      </c>
      <c r="R109" s="148">
        <v>12</v>
      </c>
      <c r="S109" s="148">
        <v>0</v>
      </c>
    </row>
    <row r="110" spans="1:19" x14ac:dyDescent="0.3">
      <c r="A110" s="148" t="s">
        <v>817</v>
      </c>
      <c r="B110" s="148">
        <v>13</v>
      </c>
      <c r="C110" t="s">
        <v>220</v>
      </c>
      <c r="D110" t="s">
        <v>223</v>
      </c>
      <c r="E110" t="s">
        <v>585</v>
      </c>
      <c r="F110" s="26" t="s">
        <v>12</v>
      </c>
      <c r="G110" s="148" t="s">
        <v>423</v>
      </c>
      <c r="H110" s="148" t="s">
        <v>424</v>
      </c>
      <c r="I110" s="148">
        <v>0</v>
      </c>
      <c r="J110" s="185">
        <v>0</v>
      </c>
      <c r="K110" s="185">
        <v>0</v>
      </c>
      <c r="L110">
        <v>0</v>
      </c>
      <c r="M110" s="264">
        <v>0</v>
      </c>
      <c r="N110" s="324" t="s">
        <v>2163</v>
      </c>
      <c r="O110" s="324" t="s">
        <v>2163</v>
      </c>
      <c r="P110" s="324">
        <v>0.13800000000000001</v>
      </c>
      <c r="Q110" s="244">
        <v>0</v>
      </c>
      <c r="R110" s="148">
        <v>0</v>
      </c>
      <c r="S110" s="148">
        <v>0</v>
      </c>
    </row>
    <row r="111" spans="1:19" x14ac:dyDescent="0.3">
      <c r="A111" s="148" t="s">
        <v>817</v>
      </c>
      <c r="B111" s="148">
        <v>13</v>
      </c>
      <c r="C111" t="s">
        <v>220</v>
      </c>
      <c r="D111" t="s">
        <v>223</v>
      </c>
      <c r="E111" t="s">
        <v>585</v>
      </c>
      <c r="F111" s="26" t="s">
        <v>12</v>
      </c>
      <c r="G111" s="148" t="s">
        <v>1449</v>
      </c>
      <c r="I111" s="148">
        <v>0</v>
      </c>
      <c r="J111" s="185">
        <v>0</v>
      </c>
      <c r="K111" s="185">
        <v>0</v>
      </c>
      <c r="L111">
        <v>0</v>
      </c>
      <c r="M111" s="264">
        <v>0</v>
      </c>
      <c r="N111" s="324" t="s">
        <v>2163</v>
      </c>
      <c r="O111" s="324" t="s">
        <v>2163</v>
      </c>
      <c r="P111" s="324">
        <v>0.14000000000000001</v>
      </c>
      <c r="Q111" s="244">
        <v>0</v>
      </c>
      <c r="R111" s="148">
        <v>0</v>
      </c>
      <c r="S111" s="148">
        <v>0</v>
      </c>
    </row>
    <row r="112" spans="1:19" x14ac:dyDescent="0.3">
      <c r="A112" s="148" t="s">
        <v>817</v>
      </c>
      <c r="B112" s="148">
        <v>13</v>
      </c>
      <c r="C112" t="s">
        <v>220</v>
      </c>
      <c r="D112" t="s">
        <v>223</v>
      </c>
      <c r="E112" t="s">
        <v>585</v>
      </c>
      <c r="F112" s="26" t="s">
        <v>12</v>
      </c>
      <c r="G112" s="148" t="s">
        <v>1449</v>
      </c>
      <c r="H112" s="148" t="s">
        <v>427</v>
      </c>
      <c r="I112" s="148">
        <v>0</v>
      </c>
      <c r="J112" s="185">
        <v>0</v>
      </c>
      <c r="K112" s="185" t="s">
        <v>1446</v>
      </c>
      <c r="L112">
        <v>0</v>
      </c>
      <c r="M112" s="264">
        <v>0</v>
      </c>
      <c r="N112" s="324" t="s">
        <v>2163</v>
      </c>
      <c r="O112" s="324" t="s">
        <v>2163</v>
      </c>
      <c r="P112" s="324">
        <v>0.14000000000000001</v>
      </c>
      <c r="Q112" s="244" t="s">
        <v>573</v>
      </c>
      <c r="R112" s="148">
        <v>12</v>
      </c>
      <c r="S112" s="148">
        <v>0</v>
      </c>
    </row>
    <row r="113" spans="1:19" x14ac:dyDescent="0.3">
      <c r="A113" s="148" t="s">
        <v>817</v>
      </c>
      <c r="B113" s="148">
        <v>13</v>
      </c>
      <c r="C113" t="s">
        <v>220</v>
      </c>
      <c r="D113" t="s">
        <v>223</v>
      </c>
      <c r="E113" t="s">
        <v>585</v>
      </c>
      <c r="F113" s="26" t="s">
        <v>12</v>
      </c>
      <c r="G113" s="148" t="s">
        <v>435</v>
      </c>
      <c r="H113" s="148" t="s">
        <v>427</v>
      </c>
      <c r="I113" s="148">
        <v>0</v>
      </c>
      <c r="J113" s="185">
        <v>0</v>
      </c>
      <c r="K113" s="185">
        <v>0</v>
      </c>
      <c r="L113">
        <v>0</v>
      </c>
      <c r="M113" s="264">
        <v>0</v>
      </c>
      <c r="N113" s="324" t="s">
        <v>2163</v>
      </c>
      <c r="O113" s="324" t="s">
        <v>2163</v>
      </c>
      <c r="P113" s="324">
        <v>0.13400000000000001</v>
      </c>
      <c r="Q113" s="244">
        <v>0</v>
      </c>
      <c r="R113" s="148">
        <v>0</v>
      </c>
      <c r="S113" s="148">
        <v>0</v>
      </c>
    </row>
    <row r="114" spans="1:19" x14ac:dyDescent="0.3">
      <c r="A114" s="148" t="s">
        <v>817</v>
      </c>
      <c r="B114" s="148">
        <v>13</v>
      </c>
      <c r="C114" t="s">
        <v>220</v>
      </c>
      <c r="D114" t="s">
        <v>223</v>
      </c>
      <c r="E114" t="s">
        <v>585</v>
      </c>
      <c r="F114" s="26" t="s">
        <v>12</v>
      </c>
      <c r="G114" s="148" t="s">
        <v>435</v>
      </c>
      <c r="H114" s="148" t="s">
        <v>432</v>
      </c>
      <c r="I114" s="148">
        <v>0</v>
      </c>
      <c r="J114" s="185">
        <v>0</v>
      </c>
      <c r="K114" s="185" t="s">
        <v>1446</v>
      </c>
      <c r="L114">
        <v>0</v>
      </c>
      <c r="M114" s="264">
        <v>0</v>
      </c>
      <c r="N114" s="324" t="s">
        <v>2163</v>
      </c>
      <c r="O114" s="324" t="s">
        <v>2163</v>
      </c>
      <c r="P114" s="324">
        <v>0.13400000000000001</v>
      </c>
      <c r="Q114" s="244" t="s">
        <v>573</v>
      </c>
      <c r="R114" s="148">
        <v>12</v>
      </c>
      <c r="S114" s="148">
        <v>0</v>
      </c>
    </row>
    <row r="115" spans="1:19" x14ac:dyDescent="0.3">
      <c r="A115" s="148" t="s">
        <v>817</v>
      </c>
      <c r="B115" s="148">
        <v>13</v>
      </c>
      <c r="C115" t="s">
        <v>220</v>
      </c>
      <c r="D115" t="s">
        <v>223</v>
      </c>
      <c r="E115" t="s">
        <v>585</v>
      </c>
      <c r="F115" s="26" t="s">
        <v>12</v>
      </c>
      <c r="G115" s="148" t="s">
        <v>435</v>
      </c>
      <c r="H115" s="148" t="s">
        <v>431</v>
      </c>
      <c r="I115" s="148">
        <v>0</v>
      </c>
      <c r="J115" s="185">
        <v>0</v>
      </c>
      <c r="K115" s="185">
        <v>0</v>
      </c>
      <c r="L115">
        <v>0</v>
      </c>
      <c r="M115" s="264">
        <v>0</v>
      </c>
      <c r="N115" s="324" t="s">
        <v>2163</v>
      </c>
      <c r="O115" s="324" t="s">
        <v>2163</v>
      </c>
      <c r="P115" s="324">
        <v>0.13400000000000001</v>
      </c>
      <c r="Q115" s="244">
        <v>0</v>
      </c>
      <c r="R115" s="148">
        <v>0</v>
      </c>
      <c r="S115" s="148">
        <v>0</v>
      </c>
    </row>
    <row r="116" spans="1:19" x14ac:dyDescent="0.3">
      <c r="A116" s="148" t="s">
        <v>818</v>
      </c>
      <c r="B116" s="148">
        <v>373</v>
      </c>
      <c r="C116" t="s">
        <v>224</v>
      </c>
      <c r="D116" t="s">
        <v>225</v>
      </c>
      <c r="E116" t="s">
        <v>819</v>
      </c>
      <c r="F116" s="26" t="s">
        <v>5</v>
      </c>
      <c r="G116" s="148" t="s">
        <v>423</v>
      </c>
      <c r="H116" s="148" t="s">
        <v>424</v>
      </c>
      <c r="I116" s="148">
        <v>950.66</v>
      </c>
      <c r="J116" s="185">
        <v>73784</v>
      </c>
      <c r="K116" s="185" t="s">
        <v>1446</v>
      </c>
      <c r="L116">
        <v>10182.192000000001</v>
      </c>
      <c r="M116" s="264">
        <v>2.7817000000000003</v>
      </c>
      <c r="N116" s="324">
        <v>12.884365174021468</v>
      </c>
      <c r="O116" s="324">
        <v>0.21589732690972591</v>
      </c>
      <c r="P116" s="324">
        <v>0.13800000000000001</v>
      </c>
      <c r="Q116" s="244" t="s">
        <v>536</v>
      </c>
      <c r="R116" s="148">
        <v>12</v>
      </c>
      <c r="S116" s="148" t="s">
        <v>225</v>
      </c>
    </row>
    <row r="117" spans="1:19" x14ac:dyDescent="0.3">
      <c r="A117" s="148" t="s">
        <v>822</v>
      </c>
      <c r="B117" s="148">
        <v>63</v>
      </c>
      <c r="C117" t="s">
        <v>227</v>
      </c>
      <c r="D117" t="s">
        <v>823</v>
      </c>
      <c r="E117" t="s">
        <v>824</v>
      </c>
      <c r="F117" s="26" t="s">
        <v>14</v>
      </c>
      <c r="G117" s="148" t="s">
        <v>423</v>
      </c>
      <c r="H117" s="148" t="s">
        <v>424</v>
      </c>
      <c r="I117" s="148">
        <v>3099.902</v>
      </c>
      <c r="J117" s="185">
        <v>223648</v>
      </c>
      <c r="K117" s="185" t="s">
        <v>1446</v>
      </c>
      <c r="L117">
        <v>30863.424000000003</v>
      </c>
      <c r="M117" s="264">
        <v>5.8639999999999999</v>
      </c>
      <c r="N117" s="324">
        <v>13.860629203033339</v>
      </c>
      <c r="O117" s="324">
        <v>0.42306881701421528</v>
      </c>
      <c r="P117" s="324">
        <v>0.13800000000000001</v>
      </c>
      <c r="Q117" s="244" t="s">
        <v>536</v>
      </c>
      <c r="R117" s="148">
        <v>12</v>
      </c>
      <c r="S117" s="148" t="s">
        <v>228</v>
      </c>
    </row>
    <row r="118" spans="1:19" x14ac:dyDescent="0.3">
      <c r="A118" s="148" t="s">
        <v>825</v>
      </c>
      <c r="B118" s="148">
        <v>32</v>
      </c>
      <c r="C118" t="s">
        <v>229</v>
      </c>
      <c r="D118" t="s">
        <v>230</v>
      </c>
      <c r="E118" t="s">
        <v>585</v>
      </c>
      <c r="F118" s="26" t="s">
        <v>12</v>
      </c>
      <c r="G118" s="148" t="s">
        <v>430</v>
      </c>
      <c r="H118" s="148" t="s">
        <v>427</v>
      </c>
      <c r="I118" s="148">
        <v>6009</v>
      </c>
      <c r="J118" s="185">
        <v>302600</v>
      </c>
      <c r="K118" s="185" t="s">
        <v>1045</v>
      </c>
      <c r="L118">
        <v>310467.60000000003</v>
      </c>
      <c r="M118" s="264">
        <v>0</v>
      </c>
      <c r="N118" s="324">
        <v>19.857898215465962</v>
      </c>
      <c r="O118" s="324">
        <v>0</v>
      </c>
      <c r="P118" s="324">
        <v>1.026</v>
      </c>
      <c r="Q118" s="244" t="s">
        <v>573</v>
      </c>
      <c r="R118" s="148">
        <v>12</v>
      </c>
      <c r="S118" s="148">
        <v>0</v>
      </c>
    </row>
    <row r="119" spans="1:19" x14ac:dyDescent="0.3">
      <c r="A119" s="148" t="s">
        <v>825</v>
      </c>
      <c r="B119" s="148">
        <v>32</v>
      </c>
      <c r="C119" t="s">
        <v>229</v>
      </c>
      <c r="D119" t="s">
        <v>230</v>
      </c>
      <c r="E119" t="s">
        <v>585</v>
      </c>
      <c r="F119" s="26" t="s">
        <v>12</v>
      </c>
      <c r="G119" s="148" t="s">
        <v>423</v>
      </c>
      <c r="H119" s="148" t="s">
        <v>424</v>
      </c>
      <c r="I119" s="148">
        <v>0</v>
      </c>
      <c r="J119" s="185">
        <v>0</v>
      </c>
      <c r="K119" s="185">
        <v>0</v>
      </c>
      <c r="L119">
        <v>0</v>
      </c>
      <c r="M119" s="264">
        <v>0</v>
      </c>
      <c r="N119" s="324" t="s">
        <v>2163</v>
      </c>
      <c r="O119" s="324" t="s">
        <v>2163</v>
      </c>
      <c r="P119" s="324">
        <v>0.13800000000000001</v>
      </c>
      <c r="Q119" s="244">
        <v>0</v>
      </c>
      <c r="R119" s="148">
        <v>0</v>
      </c>
      <c r="S119" s="148">
        <v>0</v>
      </c>
    </row>
    <row r="120" spans="1:19" x14ac:dyDescent="0.3">
      <c r="A120" s="148" t="s">
        <v>825</v>
      </c>
      <c r="B120" s="148">
        <v>32</v>
      </c>
      <c r="C120" t="s">
        <v>229</v>
      </c>
      <c r="D120" t="s">
        <v>230</v>
      </c>
      <c r="E120" t="s">
        <v>585</v>
      </c>
      <c r="F120" s="26" t="s">
        <v>12</v>
      </c>
      <c r="G120" s="148" t="s">
        <v>430</v>
      </c>
      <c r="H120" s="148" t="s">
        <v>424</v>
      </c>
      <c r="I120" s="148">
        <v>0</v>
      </c>
      <c r="J120" s="185">
        <v>0</v>
      </c>
      <c r="K120" s="185">
        <v>0</v>
      </c>
      <c r="L120">
        <v>0</v>
      </c>
      <c r="M120" s="264">
        <v>0</v>
      </c>
      <c r="N120" s="324" t="s">
        <v>2163</v>
      </c>
      <c r="O120" s="324" t="s">
        <v>2163</v>
      </c>
      <c r="P120" s="324">
        <v>1.026</v>
      </c>
      <c r="Q120" s="244">
        <v>0</v>
      </c>
      <c r="R120" s="148">
        <v>0</v>
      </c>
      <c r="S120" s="148">
        <v>0</v>
      </c>
    </row>
    <row r="121" spans="1:19" x14ac:dyDescent="0.3">
      <c r="A121" s="148" t="s">
        <v>827</v>
      </c>
      <c r="B121" s="148">
        <v>32</v>
      </c>
      <c r="C121" t="s">
        <v>229</v>
      </c>
      <c r="D121" t="s">
        <v>231</v>
      </c>
      <c r="E121" t="s">
        <v>585</v>
      </c>
      <c r="F121" s="26" t="s">
        <v>12</v>
      </c>
      <c r="G121" s="148" t="s">
        <v>425</v>
      </c>
      <c r="H121" s="148" t="s">
        <v>426</v>
      </c>
      <c r="I121" s="148">
        <v>413592.00000000006</v>
      </c>
      <c r="J121" s="185">
        <v>0</v>
      </c>
      <c r="K121" s="185" t="s">
        <v>490</v>
      </c>
      <c r="L121">
        <v>0</v>
      </c>
      <c r="M121" s="264">
        <v>0</v>
      </c>
      <c r="N121" s="324" t="s">
        <v>2163</v>
      </c>
      <c r="O121" s="324" t="s">
        <v>2163</v>
      </c>
      <c r="P121" s="324">
        <v>0</v>
      </c>
      <c r="Q121" s="244" t="s">
        <v>573</v>
      </c>
      <c r="R121" s="148">
        <v>12</v>
      </c>
      <c r="S121" s="148">
        <v>0</v>
      </c>
    </row>
    <row r="122" spans="1:19" x14ac:dyDescent="0.3">
      <c r="A122" s="148" t="s">
        <v>828</v>
      </c>
      <c r="B122" s="148">
        <v>32</v>
      </c>
      <c r="C122" t="s">
        <v>229</v>
      </c>
      <c r="D122" t="s">
        <v>1405</v>
      </c>
      <c r="E122" t="s">
        <v>585</v>
      </c>
      <c r="F122" s="26" t="s">
        <v>12</v>
      </c>
      <c r="G122" s="148" t="s">
        <v>430</v>
      </c>
      <c r="H122" s="148" t="s">
        <v>431</v>
      </c>
      <c r="I122" s="148">
        <v>75328</v>
      </c>
      <c r="J122" s="185">
        <v>33110</v>
      </c>
      <c r="K122" s="185" t="s">
        <v>1045</v>
      </c>
      <c r="L122">
        <v>33970.86</v>
      </c>
      <c r="M122" s="264">
        <v>0</v>
      </c>
      <c r="N122" s="324">
        <v>2275.0830564784055</v>
      </c>
      <c r="O122" s="324">
        <v>0</v>
      </c>
      <c r="P122" s="324">
        <v>1.026</v>
      </c>
      <c r="Q122" s="244" t="s">
        <v>573</v>
      </c>
      <c r="R122" s="148">
        <v>12</v>
      </c>
      <c r="S122" s="148">
        <v>0</v>
      </c>
    </row>
    <row r="123" spans="1:19" x14ac:dyDescent="0.3">
      <c r="A123" s="148" t="s">
        <v>828</v>
      </c>
      <c r="B123" s="148">
        <v>32</v>
      </c>
      <c r="C123" t="s">
        <v>229</v>
      </c>
      <c r="D123" t="s">
        <v>1405</v>
      </c>
      <c r="E123" t="s">
        <v>585</v>
      </c>
      <c r="F123" s="26" t="s">
        <v>12</v>
      </c>
      <c r="G123" s="148" t="s">
        <v>430</v>
      </c>
      <c r="H123" s="148" t="s">
        <v>432</v>
      </c>
      <c r="I123" s="148">
        <v>164217</v>
      </c>
      <c r="J123" s="185">
        <v>2345853</v>
      </c>
      <c r="K123" s="185" t="s">
        <v>1045</v>
      </c>
      <c r="L123">
        <v>2406845.1779999998</v>
      </c>
      <c r="M123" s="264">
        <v>0</v>
      </c>
      <c r="N123" s="324">
        <v>70.00310761160226</v>
      </c>
      <c r="O123" s="324">
        <v>0</v>
      </c>
      <c r="P123" s="324">
        <v>1.026</v>
      </c>
      <c r="Q123" s="244" t="s">
        <v>573</v>
      </c>
      <c r="R123" s="148">
        <v>12</v>
      </c>
      <c r="S123" s="148">
        <v>0</v>
      </c>
    </row>
    <row r="124" spans="1:19" x14ac:dyDescent="0.3">
      <c r="A124" s="148" t="s">
        <v>828</v>
      </c>
      <c r="B124" s="148">
        <v>32</v>
      </c>
      <c r="C124" t="s">
        <v>229</v>
      </c>
      <c r="D124" t="s">
        <v>232</v>
      </c>
      <c r="E124" t="s">
        <v>585</v>
      </c>
      <c r="F124" s="26" t="s">
        <v>12</v>
      </c>
      <c r="G124" s="148" t="s">
        <v>423</v>
      </c>
      <c r="H124" s="148" t="s">
        <v>424</v>
      </c>
      <c r="I124" s="148">
        <v>0</v>
      </c>
      <c r="J124" s="185">
        <v>0</v>
      </c>
      <c r="K124" s="185">
        <v>0</v>
      </c>
      <c r="L124">
        <v>0</v>
      </c>
      <c r="M124" s="264">
        <v>0</v>
      </c>
      <c r="N124" s="324" t="s">
        <v>2163</v>
      </c>
      <c r="O124" s="324" t="s">
        <v>2163</v>
      </c>
      <c r="P124" s="324">
        <v>0.13800000000000001</v>
      </c>
      <c r="Q124" s="244">
        <v>0</v>
      </c>
      <c r="R124" s="148">
        <v>0</v>
      </c>
      <c r="S124" s="148">
        <v>0</v>
      </c>
    </row>
    <row r="125" spans="1:19" x14ac:dyDescent="0.3">
      <c r="A125" s="148" t="s">
        <v>828</v>
      </c>
      <c r="B125" s="148">
        <v>32</v>
      </c>
      <c r="C125" t="s">
        <v>229</v>
      </c>
      <c r="D125" t="s">
        <v>232</v>
      </c>
      <c r="E125" t="s">
        <v>585</v>
      </c>
      <c r="F125" s="26" t="s">
        <v>12</v>
      </c>
      <c r="G125" s="148" t="s">
        <v>430</v>
      </c>
      <c r="I125" s="148">
        <v>0</v>
      </c>
      <c r="J125" s="185">
        <v>0</v>
      </c>
      <c r="K125" s="185">
        <v>0</v>
      </c>
      <c r="L125">
        <v>0</v>
      </c>
      <c r="M125" s="264">
        <v>0</v>
      </c>
      <c r="N125" s="324" t="s">
        <v>2163</v>
      </c>
      <c r="O125" s="324" t="s">
        <v>2163</v>
      </c>
      <c r="P125" s="324">
        <v>1.026</v>
      </c>
      <c r="Q125" s="244">
        <v>0</v>
      </c>
      <c r="R125" s="148">
        <v>0</v>
      </c>
      <c r="S125" s="148">
        <v>0</v>
      </c>
    </row>
    <row r="126" spans="1:19" x14ac:dyDescent="0.3">
      <c r="A126" s="148" t="s">
        <v>828</v>
      </c>
      <c r="B126" s="148">
        <v>32</v>
      </c>
      <c r="C126" t="s">
        <v>229</v>
      </c>
      <c r="D126" t="s">
        <v>232</v>
      </c>
      <c r="E126" t="s">
        <v>585</v>
      </c>
      <c r="F126" s="26" t="s">
        <v>12</v>
      </c>
      <c r="G126" s="148" t="s">
        <v>430</v>
      </c>
      <c r="H126" s="148" t="s">
        <v>427</v>
      </c>
      <c r="I126" s="148">
        <v>0</v>
      </c>
      <c r="J126" s="185">
        <v>0</v>
      </c>
      <c r="K126" s="185">
        <v>0</v>
      </c>
      <c r="L126">
        <v>0</v>
      </c>
      <c r="M126" s="264">
        <v>0</v>
      </c>
      <c r="N126" s="324" t="s">
        <v>2163</v>
      </c>
      <c r="O126" s="324" t="s">
        <v>2163</v>
      </c>
      <c r="P126" s="324">
        <v>1.026</v>
      </c>
      <c r="Q126" s="244">
        <v>0</v>
      </c>
      <c r="R126" s="148">
        <v>0</v>
      </c>
      <c r="S126" s="148">
        <v>0</v>
      </c>
    </row>
    <row r="127" spans="1:19" x14ac:dyDescent="0.3">
      <c r="A127" s="148" t="s">
        <v>829</v>
      </c>
      <c r="B127" s="148">
        <v>32</v>
      </c>
      <c r="C127" t="s">
        <v>229</v>
      </c>
      <c r="D127" t="s">
        <v>233</v>
      </c>
      <c r="E127" t="s">
        <v>585</v>
      </c>
      <c r="F127" s="26" t="s">
        <v>12</v>
      </c>
      <c r="G127" s="148" t="s">
        <v>423</v>
      </c>
      <c r="H127" s="148" t="s">
        <v>424</v>
      </c>
      <c r="I127" s="148">
        <v>62.999999999999993</v>
      </c>
      <c r="J127" s="185">
        <v>5376</v>
      </c>
      <c r="K127" s="185" t="s">
        <v>1446</v>
      </c>
      <c r="L127">
        <v>741.88800000000003</v>
      </c>
      <c r="M127" s="264">
        <v>0</v>
      </c>
      <c r="N127" s="324">
        <v>11.718749999999998</v>
      </c>
      <c r="O127" s="324">
        <v>0</v>
      </c>
      <c r="P127" s="324">
        <v>0.13800000000000001</v>
      </c>
      <c r="Q127" s="244" t="s">
        <v>573</v>
      </c>
      <c r="R127" s="148">
        <v>12</v>
      </c>
      <c r="S127" s="148">
        <v>0</v>
      </c>
    </row>
    <row r="128" spans="1:19" x14ac:dyDescent="0.3">
      <c r="A128" s="148" t="s">
        <v>830</v>
      </c>
      <c r="B128" s="148" t="e">
        <v>#N/A</v>
      </c>
      <c r="C128" t="s">
        <v>1293</v>
      </c>
      <c r="D128" t="s">
        <v>831</v>
      </c>
      <c r="E128" t="s">
        <v>585</v>
      </c>
      <c r="F128" s="26" t="s">
        <v>12</v>
      </c>
      <c r="G128" s="148" t="s">
        <v>423</v>
      </c>
      <c r="H128" s="148" t="s">
        <v>424</v>
      </c>
      <c r="I128" s="148">
        <v>0</v>
      </c>
      <c r="J128" s="185">
        <v>0</v>
      </c>
      <c r="K128" s="185">
        <v>0</v>
      </c>
      <c r="L128">
        <v>0</v>
      </c>
      <c r="M128" s="264">
        <v>0</v>
      </c>
      <c r="N128" s="324" t="s">
        <v>2163</v>
      </c>
      <c r="O128" s="324" t="s">
        <v>2163</v>
      </c>
      <c r="P128" s="324">
        <v>0.13800000000000001</v>
      </c>
      <c r="Q128" s="244">
        <v>0</v>
      </c>
      <c r="R128" s="148">
        <v>0</v>
      </c>
      <c r="S128" s="148">
        <v>0</v>
      </c>
    </row>
    <row r="129" spans="1:19" x14ac:dyDescent="0.3">
      <c r="A129" s="148" t="s">
        <v>830</v>
      </c>
      <c r="B129" s="148" t="e">
        <v>#N/A</v>
      </c>
      <c r="C129" t="s">
        <v>1293</v>
      </c>
      <c r="D129" t="s">
        <v>831</v>
      </c>
      <c r="E129" t="s">
        <v>585</v>
      </c>
      <c r="F129" s="26" t="s">
        <v>12</v>
      </c>
      <c r="G129" s="148" t="s">
        <v>430</v>
      </c>
      <c r="I129" s="148">
        <v>0</v>
      </c>
      <c r="J129" s="185">
        <v>0</v>
      </c>
      <c r="K129" s="185">
        <v>0</v>
      </c>
      <c r="L129">
        <v>0</v>
      </c>
      <c r="M129" s="264">
        <v>0</v>
      </c>
      <c r="N129" s="324" t="s">
        <v>2163</v>
      </c>
      <c r="O129" s="324" t="s">
        <v>2163</v>
      </c>
      <c r="P129" s="324">
        <v>1.026</v>
      </c>
      <c r="Q129" s="244">
        <v>0</v>
      </c>
      <c r="R129" s="148">
        <v>0</v>
      </c>
      <c r="S129" s="148">
        <v>0</v>
      </c>
    </row>
    <row r="130" spans="1:19" x14ac:dyDescent="0.3">
      <c r="A130" s="148" t="s">
        <v>830</v>
      </c>
      <c r="B130" s="148" t="s">
        <v>2182</v>
      </c>
      <c r="C130" t="s">
        <v>229</v>
      </c>
      <c r="D130" t="s">
        <v>831</v>
      </c>
      <c r="E130" t="s">
        <v>585</v>
      </c>
      <c r="F130" s="26" t="s">
        <v>12</v>
      </c>
      <c r="G130" s="148" t="s">
        <v>430</v>
      </c>
      <c r="H130" s="148" t="s">
        <v>427</v>
      </c>
      <c r="I130" s="148">
        <v>46499.000000000007</v>
      </c>
      <c r="J130" s="185">
        <v>828965</v>
      </c>
      <c r="K130" s="185" t="s">
        <v>1045</v>
      </c>
      <c r="L130">
        <v>850518.09</v>
      </c>
      <c r="M130" s="264">
        <v>0</v>
      </c>
      <c r="N130" s="324">
        <v>56.09283866025708</v>
      </c>
      <c r="O130" s="324">
        <v>0</v>
      </c>
      <c r="P130" s="324">
        <v>1.026</v>
      </c>
      <c r="Q130" s="244" t="s">
        <v>573</v>
      </c>
      <c r="R130" s="148">
        <v>12</v>
      </c>
      <c r="S130" s="148">
        <v>0</v>
      </c>
    </row>
    <row r="131" spans="1:19" x14ac:dyDescent="0.3">
      <c r="A131" s="148" t="s">
        <v>589</v>
      </c>
      <c r="B131" s="148">
        <v>2</v>
      </c>
      <c r="C131" t="s">
        <v>1404</v>
      </c>
      <c r="D131" t="s">
        <v>590</v>
      </c>
      <c r="E131" t="s">
        <v>591</v>
      </c>
      <c r="F131" s="26" t="s">
        <v>13</v>
      </c>
      <c r="G131" s="148" t="s">
        <v>425</v>
      </c>
      <c r="H131" s="148" t="s">
        <v>426</v>
      </c>
      <c r="I131" s="148">
        <v>15420.000000000002</v>
      </c>
      <c r="J131" s="185">
        <v>0</v>
      </c>
      <c r="K131" s="185" t="s">
        <v>490</v>
      </c>
      <c r="L131">
        <v>0</v>
      </c>
      <c r="M131" s="264">
        <v>0</v>
      </c>
      <c r="N131" s="324" t="s">
        <v>2163</v>
      </c>
      <c r="O131" s="324" t="s">
        <v>2163</v>
      </c>
      <c r="P131" s="324">
        <v>0</v>
      </c>
      <c r="Q131" s="244" t="s">
        <v>573</v>
      </c>
      <c r="R131" s="148">
        <v>12</v>
      </c>
      <c r="S131" s="148" t="s">
        <v>592</v>
      </c>
    </row>
    <row r="132" spans="1:19" x14ac:dyDescent="0.3">
      <c r="A132" s="148" t="s">
        <v>832</v>
      </c>
      <c r="B132" s="148">
        <v>332</v>
      </c>
      <c r="C132" t="s">
        <v>234</v>
      </c>
      <c r="D132" t="s">
        <v>235</v>
      </c>
      <c r="E132" t="s">
        <v>833</v>
      </c>
      <c r="F132" s="26" t="s">
        <v>14</v>
      </c>
      <c r="G132" s="148" t="s">
        <v>423</v>
      </c>
      <c r="H132" s="148" t="s">
        <v>424</v>
      </c>
      <c r="I132" s="148">
        <v>365.56600000000003</v>
      </c>
      <c r="J132" s="185">
        <v>31777</v>
      </c>
      <c r="K132" s="185" t="s">
        <v>1446</v>
      </c>
      <c r="L132">
        <v>4385.2260000000006</v>
      </c>
      <c r="M132" s="264">
        <v>5.0879444444444442</v>
      </c>
      <c r="N132" s="324">
        <v>11.504106743871356</v>
      </c>
      <c r="O132" s="324">
        <v>0.4422720127449245</v>
      </c>
      <c r="P132" s="324">
        <v>0.13800000000000001</v>
      </c>
      <c r="Q132" s="244" t="s">
        <v>536</v>
      </c>
      <c r="R132" s="148">
        <v>9</v>
      </c>
      <c r="S132" s="148" t="s">
        <v>235</v>
      </c>
    </row>
    <row r="133" spans="1:19" x14ac:dyDescent="0.3">
      <c r="A133" s="148" t="s">
        <v>834</v>
      </c>
      <c r="B133" s="148">
        <v>681</v>
      </c>
      <c r="C133" t="s">
        <v>236</v>
      </c>
      <c r="D133" t="s">
        <v>237</v>
      </c>
      <c r="E133" t="s">
        <v>835</v>
      </c>
      <c r="F133" s="26" t="s">
        <v>6</v>
      </c>
      <c r="G133" s="148" t="s">
        <v>425</v>
      </c>
      <c r="H133" s="148" t="s">
        <v>426</v>
      </c>
      <c r="I133" s="148">
        <v>0.60899999999999999</v>
      </c>
      <c r="J133" s="185">
        <v>0</v>
      </c>
      <c r="K133" s="185" t="s">
        <v>490</v>
      </c>
      <c r="L133">
        <v>0</v>
      </c>
      <c r="M133" s="264">
        <v>0</v>
      </c>
      <c r="N133" s="324" t="s">
        <v>2163</v>
      </c>
      <c r="O133" s="324" t="s">
        <v>2163</v>
      </c>
      <c r="P133" s="324">
        <v>0</v>
      </c>
      <c r="Q133" s="244" t="s">
        <v>536</v>
      </c>
      <c r="R133" s="148">
        <v>3</v>
      </c>
      <c r="S133" s="148" t="s">
        <v>237</v>
      </c>
    </row>
    <row r="134" spans="1:19" x14ac:dyDescent="0.3">
      <c r="A134" s="148" t="s">
        <v>834</v>
      </c>
      <c r="B134" s="148">
        <v>681</v>
      </c>
      <c r="C134" t="s">
        <v>236</v>
      </c>
      <c r="D134" t="s">
        <v>237</v>
      </c>
      <c r="E134" t="s">
        <v>835</v>
      </c>
      <c r="F134" s="26" t="s">
        <v>6</v>
      </c>
      <c r="G134" s="148" t="s">
        <v>423</v>
      </c>
      <c r="H134" s="148" t="s">
        <v>424</v>
      </c>
      <c r="I134" s="148">
        <v>318.34199999999998</v>
      </c>
      <c r="J134" s="185">
        <v>24141</v>
      </c>
      <c r="K134" s="185" t="s">
        <v>1446</v>
      </c>
      <c r="L134">
        <v>3331.4580000000001</v>
      </c>
      <c r="M134" s="264">
        <v>6</v>
      </c>
      <c r="N134" s="324">
        <v>13.186777681123401</v>
      </c>
      <c r="O134" s="324">
        <v>0.4550012250975366</v>
      </c>
      <c r="P134" s="324">
        <v>0.13800000000000001</v>
      </c>
      <c r="Q134" s="244" t="s">
        <v>536</v>
      </c>
      <c r="R134" s="148">
        <v>12</v>
      </c>
      <c r="S134" s="148" t="s">
        <v>237</v>
      </c>
    </row>
    <row r="135" spans="1:19" x14ac:dyDescent="0.3">
      <c r="A135" s="148" t="s">
        <v>836</v>
      </c>
      <c r="B135" s="148">
        <v>280</v>
      </c>
      <c r="C135" t="s">
        <v>238</v>
      </c>
      <c r="D135" t="s">
        <v>239</v>
      </c>
      <c r="E135" t="s">
        <v>837</v>
      </c>
      <c r="F135" s="26" t="s">
        <v>6</v>
      </c>
      <c r="G135" s="148" t="s">
        <v>425</v>
      </c>
      <c r="H135" s="148" t="s">
        <v>426</v>
      </c>
      <c r="I135" s="148">
        <v>3677.44</v>
      </c>
      <c r="J135" s="185">
        <v>0</v>
      </c>
      <c r="K135" s="185" t="s">
        <v>490</v>
      </c>
      <c r="L135">
        <v>0</v>
      </c>
      <c r="M135" s="264">
        <v>0</v>
      </c>
      <c r="N135" s="324" t="s">
        <v>2163</v>
      </c>
      <c r="O135" s="324" t="s">
        <v>2163</v>
      </c>
      <c r="P135" s="324">
        <v>0</v>
      </c>
      <c r="Q135" s="244" t="s">
        <v>536</v>
      </c>
      <c r="R135" s="148">
        <v>12</v>
      </c>
      <c r="S135" s="148" t="s">
        <v>838</v>
      </c>
    </row>
    <row r="136" spans="1:19" x14ac:dyDescent="0.3">
      <c r="A136" s="148" t="s">
        <v>836</v>
      </c>
      <c r="B136" s="148">
        <v>280</v>
      </c>
      <c r="C136" t="s">
        <v>238</v>
      </c>
      <c r="D136" t="s">
        <v>239</v>
      </c>
      <c r="E136" t="s">
        <v>837</v>
      </c>
      <c r="F136" s="26" t="s">
        <v>6</v>
      </c>
      <c r="G136" s="148" t="s">
        <v>423</v>
      </c>
      <c r="H136" s="148" t="s">
        <v>424</v>
      </c>
      <c r="I136" s="148">
        <v>69.12</v>
      </c>
      <c r="J136" s="185">
        <v>5188</v>
      </c>
      <c r="K136" s="185" t="s">
        <v>1446</v>
      </c>
      <c r="L136">
        <v>715.94400000000007</v>
      </c>
      <c r="M136" s="264">
        <v>4.6640499999999996</v>
      </c>
      <c r="N136" s="324">
        <v>13.323053199691596</v>
      </c>
      <c r="O136" s="324">
        <v>0.3500736603009259</v>
      </c>
      <c r="P136" s="324">
        <v>0.13800000000000001</v>
      </c>
      <c r="Q136" s="244" t="s">
        <v>536</v>
      </c>
      <c r="R136" s="148">
        <v>8</v>
      </c>
      <c r="S136" s="148" t="s">
        <v>838</v>
      </c>
    </row>
    <row r="137" spans="1:19" x14ac:dyDescent="0.3">
      <c r="A137" s="148" t="s">
        <v>839</v>
      </c>
      <c r="B137" s="148">
        <v>240</v>
      </c>
      <c r="C137" t="s">
        <v>240</v>
      </c>
      <c r="D137" t="s">
        <v>241</v>
      </c>
      <c r="E137" t="s">
        <v>840</v>
      </c>
      <c r="F137" s="26" t="s">
        <v>13</v>
      </c>
      <c r="G137" s="148" t="s">
        <v>423</v>
      </c>
      <c r="H137" s="148" t="s">
        <v>424</v>
      </c>
      <c r="I137" s="148">
        <v>1723.443</v>
      </c>
      <c r="J137" s="185">
        <v>118020</v>
      </c>
      <c r="K137" s="185" t="s">
        <v>1446</v>
      </c>
      <c r="L137">
        <v>16286.760000000002</v>
      </c>
      <c r="M137" s="264">
        <v>2.7626083333333327</v>
      </c>
      <c r="N137" s="324">
        <v>14.602974072191154</v>
      </c>
      <c r="O137" s="324">
        <v>0.1891812119692963</v>
      </c>
      <c r="P137" s="324">
        <v>0.13800000000000001</v>
      </c>
      <c r="Q137" s="244" t="s">
        <v>536</v>
      </c>
      <c r="R137" s="148">
        <v>12</v>
      </c>
      <c r="S137" s="148" t="s">
        <v>241</v>
      </c>
    </row>
    <row r="138" spans="1:19" x14ac:dyDescent="0.3">
      <c r="A138" s="148" t="s">
        <v>841</v>
      </c>
      <c r="B138" s="148">
        <v>240</v>
      </c>
      <c r="C138" t="s">
        <v>240</v>
      </c>
      <c r="D138" t="s">
        <v>243</v>
      </c>
      <c r="E138" t="s">
        <v>842</v>
      </c>
      <c r="F138" s="26" t="s">
        <v>13</v>
      </c>
      <c r="G138" s="148" t="s">
        <v>425</v>
      </c>
      <c r="H138" s="148" t="s">
        <v>426</v>
      </c>
      <c r="I138" s="148">
        <v>916.60199999999998</v>
      </c>
      <c r="J138" s="185">
        <v>0</v>
      </c>
      <c r="K138" s="185" t="s">
        <v>490</v>
      </c>
      <c r="L138">
        <v>0</v>
      </c>
      <c r="M138" s="264">
        <v>0</v>
      </c>
      <c r="N138" s="324" t="s">
        <v>2163</v>
      </c>
      <c r="O138" s="324" t="s">
        <v>2163</v>
      </c>
      <c r="P138" s="324">
        <v>0</v>
      </c>
      <c r="Q138" s="244" t="s">
        <v>536</v>
      </c>
      <c r="R138" s="148">
        <v>12</v>
      </c>
      <c r="S138" s="148" t="s">
        <v>243</v>
      </c>
    </row>
    <row r="139" spans="1:19" x14ac:dyDescent="0.3">
      <c r="A139" s="148" t="s">
        <v>841</v>
      </c>
      <c r="B139" s="148">
        <v>240</v>
      </c>
      <c r="C139" t="s">
        <v>240</v>
      </c>
      <c r="D139" t="s">
        <v>243</v>
      </c>
      <c r="E139" t="s">
        <v>842</v>
      </c>
      <c r="F139" s="26" t="s">
        <v>13</v>
      </c>
      <c r="G139" s="148" t="s">
        <v>423</v>
      </c>
      <c r="H139" s="148" t="s">
        <v>424</v>
      </c>
      <c r="I139" s="148">
        <v>3685.6409999999996</v>
      </c>
      <c r="J139" s="185">
        <v>253605</v>
      </c>
      <c r="K139" s="185" t="s">
        <v>1446</v>
      </c>
      <c r="L139">
        <v>34997.490000000005</v>
      </c>
      <c r="M139" s="264">
        <v>2.7626083333333327</v>
      </c>
      <c r="N139" s="324">
        <v>14.532998166439935</v>
      </c>
      <c r="O139" s="324">
        <v>0.19009211325112779</v>
      </c>
      <c r="P139" s="324">
        <v>0.13800000000000001</v>
      </c>
      <c r="Q139" s="244" t="s">
        <v>536</v>
      </c>
      <c r="R139" s="148">
        <v>12</v>
      </c>
      <c r="S139" s="148" t="s">
        <v>243</v>
      </c>
    </row>
    <row r="140" spans="1:19" x14ac:dyDescent="0.3">
      <c r="A140" s="148" t="s">
        <v>843</v>
      </c>
      <c r="B140" s="148">
        <v>240</v>
      </c>
      <c r="C140" t="s">
        <v>240</v>
      </c>
      <c r="D140" t="s">
        <v>244</v>
      </c>
      <c r="E140" t="s">
        <v>844</v>
      </c>
      <c r="F140" s="26" t="s">
        <v>13</v>
      </c>
      <c r="G140" s="148" t="s">
        <v>423</v>
      </c>
      <c r="H140" s="148" t="s">
        <v>424</v>
      </c>
      <c r="I140" s="148">
        <v>2232.15</v>
      </c>
      <c r="J140" s="185">
        <v>144913</v>
      </c>
      <c r="K140" s="185" t="s">
        <v>1446</v>
      </c>
      <c r="L140">
        <v>19997.994000000002</v>
      </c>
      <c r="M140" s="264">
        <v>2.7626083333333327</v>
      </c>
      <c r="N140" s="324">
        <v>15.403379959009889</v>
      </c>
      <c r="O140" s="324">
        <v>0.17935078798841173</v>
      </c>
      <c r="P140" s="324">
        <v>0.13800000000000001</v>
      </c>
      <c r="Q140" s="244" t="s">
        <v>536</v>
      </c>
      <c r="R140" s="148">
        <v>12</v>
      </c>
      <c r="S140" s="148" t="s">
        <v>244</v>
      </c>
    </row>
    <row r="141" spans="1:19" x14ac:dyDescent="0.3">
      <c r="A141" s="148" t="s">
        <v>845</v>
      </c>
      <c r="B141" s="148">
        <v>240</v>
      </c>
      <c r="C141" t="s">
        <v>240</v>
      </c>
      <c r="D141" t="s">
        <v>242</v>
      </c>
      <c r="E141" t="s">
        <v>591</v>
      </c>
      <c r="F141" s="26" t="s">
        <v>13</v>
      </c>
      <c r="G141" s="148" t="s">
        <v>425</v>
      </c>
      <c r="H141" s="148" t="s">
        <v>426</v>
      </c>
      <c r="I141" s="148">
        <v>884.06799999999998</v>
      </c>
      <c r="J141" s="185">
        <v>0</v>
      </c>
      <c r="K141" s="185" t="s">
        <v>2184</v>
      </c>
      <c r="L141">
        <v>0</v>
      </c>
      <c r="M141" s="264">
        <v>0</v>
      </c>
      <c r="N141" s="324" t="s">
        <v>2163</v>
      </c>
      <c r="O141" s="324" t="s">
        <v>2163</v>
      </c>
      <c r="P141" s="324">
        <v>0</v>
      </c>
      <c r="Q141" s="244" t="s">
        <v>536</v>
      </c>
      <c r="R141" s="148">
        <v>12</v>
      </c>
      <c r="S141" s="148" t="s">
        <v>592</v>
      </c>
    </row>
    <row r="142" spans="1:19" x14ac:dyDescent="0.3">
      <c r="A142" s="148" t="s">
        <v>845</v>
      </c>
      <c r="B142" s="148">
        <v>240</v>
      </c>
      <c r="C142" t="s">
        <v>240</v>
      </c>
      <c r="D142" t="s">
        <v>242</v>
      </c>
      <c r="E142" t="s">
        <v>591</v>
      </c>
      <c r="F142" s="26" t="s">
        <v>13</v>
      </c>
      <c r="G142" s="148" t="s">
        <v>423</v>
      </c>
      <c r="H142" s="148" t="s">
        <v>424</v>
      </c>
      <c r="I142" s="148">
        <v>0</v>
      </c>
      <c r="J142" s="185">
        <v>0</v>
      </c>
      <c r="K142" s="185">
        <v>0</v>
      </c>
      <c r="L142">
        <v>0</v>
      </c>
      <c r="M142" s="264">
        <v>0</v>
      </c>
      <c r="N142" s="324" t="s">
        <v>2163</v>
      </c>
      <c r="O142" s="324" t="s">
        <v>2163</v>
      </c>
      <c r="P142" s="324">
        <v>0.13800000000000001</v>
      </c>
      <c r="Q142" s="244">
        <v>0</v>
      </c>
      <c r="R142" s="148">
        <v>0</v>
      </c>
      <c r="S142" s="148" t="s">
        <v>592</v>
      </c>
    </row>
    <row r="143" spans="1:19" x14ac:dyDescent="0.3">
      <c r="A143" s="148" t="s">
        <v>1407</v>
      </c>
      <c r="B143" s="148">
        <v>240</v>
      </c>
      <c r="C143" t="s">
        <v>240</v>
      </c>
      <c r="D143" t="s">
        <v>400</v>
      </c>
      <c r="E143" t="s">
        <v>591</v>
      </c>
      <c r="F143" s="26" t="s">
        <v>13</v>
      </c>
      <c r="G143" s="148" t="s">
        <v>425</v>
      </c>
      <c r="H143" s="148" t="s">
        <v>426</v>
      </c>
      <c r="I143" s="148">
        <v>0</v>
      </c>
      <c r="J143" s="185">
        <v>0</v>
      </c>
      <c r="K143" s="185">
        <v>0</v>
      </c>
      <c r="L143">
        <v>0</v>
      </c>
      <c r="M143" s="264">
        <v>0</v>
      </c>
      <c r="N143" s="324" t="s">
        <v>2163</v>
      </c>
      <c r="O143" s="324" t="s">
        <v>2163</v>
      </c>
      <c r="P143" s="324">
        <v>0</v>
      </c>
      <c r="Q143" s="244">
        <v>0</v>
      </c>
      <c r="R143" s="148">
        <v>0</v>
      </c>
      <c r="S143" s="148" t="s">
        <v>592</v>
      </c>
    </row>
    <row r="144" spans="1:19" x14ac:dyDescent="0.3">
      <c r="A144" s="148" t="s">
        <v>846</v>
      </c>
      <c r="B144" s="148">
        <v>369</v>
      </c>
      <c r="C144" t="s">
        <v>245</v>
      </c>
      <c r="D144" t="s">
        <v>246</v>
      </c>
      <c r="E144" t="s">
        <v>847</v>
      </c>
      <c r="F144" s="26" t="s">
        <v>11</v>
      </c>
      <c r="G144" s="148" t="s">
        <v>428</v>
      </c>
      <c r="H144" s="148" t="s">
        <v>429</v>
      </c>
      <c r="I144" s="148">
        <v>52.838999999999999</v>
      </c>
      <c r="J144" s="180">
        <v>0</v>
      </c>
      <c r="K144" s="185" t="s">
        <v>490</v>
      </c>
      <c r="L144">
        <v>0</v>
      </c>
      <c r="M144" s="264">
        <v>0</v>
      </c>
      <c r="N144" s="324" t="s">
        <v>2163</v>
      </c>
      <c r="O144" s="324" t="s">
        <v>2163</v>
      </c>
      <c r="P144" s="324">
        <v>0</v>
      </c>
      <c r="Q144" s="244" t="s">
        <v>536</v>
      </c>
      <c r="R144" s="148">
        <v>7</v>
      </c>
      <c r="S144" s="148" t="s">
        <v>246</v>
      </c>
    </row>
    <row r="145" spans="1:19" x14ac:dyDescent="0.3">
      <c r="A145" s="148" t="s">
        <v>846</v>
      </c>
      <c r="B145" s="148">
        <v>369</v>
      </c>
      <c r="C145" t="s">
        <v>245</v>
      </c>
      <c r="D145" t="s">
        <v>246</v>
      </c>
      <c r="E145" t="s">
        <v>847</v>
      </c>
      <c r="F145" s="26" t="s">
        <v>11</v>
      </c>
      <c r="G145" s="148" t="s">
        <v>423</v>
      </c>
      <c r="H145" s="148" t="s">
        <v>424</v>
      </c>
      <c r="I145" s="148">
        <v>362.517</v>
      </c>
      <c r="J145" s="185">
        <v>27741</v>
      </c>
      <c r="K145" s="185" t="s">
        <v>1446</v>
      </c>
      <c r="L145">
        <v>3828.2580000000003</v>
      </c>
      <c r="M145" s="264">
        <v>2.9100428571428574</v>
      </c>
      <c r="N145" s="324">
        <v>13.067913918027468</v>
      </c>
      <c r="O145" s="324">
        <v>0.22268610547919135</v>
      </c>
      <c r="P145" s="324">
        <v>0.13800000000000001</v>
      </c>
      <c r="Q145" s="244" t="s">
        <v>536</v>
      </c>
      <c r="R145" s="148">
        <v>7</v>
      </c>
      <c r="S145" s="148" t="s">
        <v>246</v>
      </c>
    </row>
    <row r="146" spans="1:19" x14ac:dyDescent="0.3">
      <c r="A146" s="148" t="s">
        <v>593</v>
      </c>
      <c r="B146" s="148">
        <v>2</v>
      </c>
      <c r="C146" t="s">
        <v>1404</v>
      </c>
      <c r="D146" t="s">
        <v>594</v>
      </c>
      <c r="E146" t="s">
        <v>591</v>
      </c>
      <c r="F146" s="26" t="s">
        <v>13</v>
      </c>
      <c r="G146" s="148" t="s">
        <v>425</v>
      </c>
      <c r="H146" s="148" t="s">
        <v>426</v>
      </c>
      <c r="I146" s="148">
        <v>10741</v>
      </c>
      <c r="J146" s="185">
        <v>0</v>
      </c>
      <c r="K146" s="185" t="s">
        <v>490</v>
      </c>
      <c r="L146">
        <v>0</v>
      </c>
      <c r="M146" s="264">
        <v>0</v>
      </c>
      <c r="N146" s="324" t="s">
        <v>2163</v>
      </c>
      <c r="O146" s="324" t="s">
        <v>2163</v>
      </c>
      <c r="P146" s="324">
        <v>0</v>
      </c>
      <c r="Q146" s="244" t="s">
        <v>573</v>
      </c>
      <c r="R146" s="148">
        <v>12</v>
      </c>
      <c r="S146" s="148" t="s">
        <v>592</v>
      </c>
    </row>
    <row r="147" spans="1:19" x14ac:dyDescent="0.3">
      <c r="A147" s="148" t="s">
        <v>848</v>
      </c>
      <c r="B147" s="148">
        <v>103</v>
      </c>
      <c r="C147" t="s">
        <v>247</v>
      </c>
      <c r="D147" t="s">
        <v>248</v>
      </c>
      <c r="E147" t="s">
        <v>849</v>
      </c>
      <c r="F147" s="26" t="s">
        <v>13</v>
      </c>
      <c r="G147" s="148" t="s">
        <v>425</v>
      </c>
      <c r="H147" s="148" t="s">
        <v>426</v>
      </c>
      <c r="I147" s="148">
        <v>35139</v>
      </c>
      <c r="J147" s="185">
        <v>0</v>
      </c>
      <c r="K147" s="185" t="s">
        <v>490</v>
      </c>
      <c r="L147">
        <v>0</v>
      </c>
      <c r="M147" s="264">
        <v>0</v>
      </c>
      <c r="N147" s="324" t="s">
        <v>2163</v>
      </c>
      <c r="O147" s="324" t="s">
        <v>2163</v>
      </c>
      <c r="P147" s="324">
        <v>0</v>
      </c>
      <c r="Q147" s="244" t="s">
        <v>573</v>
      </c>
      <c r="R147" s="148">
        <v>12</v>
      </c>
      <c r="S147" s="148" t="s">
        <v>954</v>
      </c>
    </row>
    <row r="148" spans="1:19" x14ac:dyDescent="0.3">
      <c r="A148" s="148" t="s">
        <v>850</v>
      </c>
      <c r="B148" s="148">
        <v>103</v>
      </c>
      <c r="C148" t="s">
        <v>247</v>
      </c>
      <c r="D148" t="s">
        <v>249</v>
      </c>
      <c r="E148" t="s">
        <v>849</v>
      </c>
      <c r="F148" s="26" t="s">
        <v>13</v>
      </c>
      <c r="G148" s="148" t="s">
        <v>425</v>
      </c>
      <c r="H148" s="148" t="s">
        <v>426</v>
      </c>
      <c r="I148" s="148">
        <v>19815</v>
      </c>
      <c r="J148" s="185">
        <v>0</v>
      </c>
      <c r="K148" s="185" t="s">
        <v>490</v>
      </c>
      <c r="L148">
        <v>0</v>
      </c>
      <c r="M148" s="264">
        <v>0</v>
      </c>
      <c r="N148" s="324" t="s">
        <v>2163</v>
      </c>
      <c r="O148" s="324" t="s">
        <v>2163</v>
      </c>
      <c r="P148" s="324">
        <v>0</v>
      </c>
      <c r="Q148" s="244" t="s">
        <v>573</v>
      </c>
      <c r="R148" s="148">
        <v>12</v>
      </c>
      <c r="S148" s="148" t="s">
        <v>954</v>
      </c>
    </row>
    <row r="149" spans="1:19" x14ac:dyDescent="0.3">
      <c r="A149" s="148" t="s">
        <v>851</v>
      </c>
      <c r="B149" s="148">
        <v>103</v>
      </c>
      <c r="C149" t="s">
        <v>247</v>
      </c>
      <c r="D149" t="s">
        <v>252</v>
      </c>
      <c r="E149" t="s">
        <v>849</v>
      </c>
      <c r="F149" s="26" t="s">
        <v>13</v>
      </c>
      <c r="G149" s="148" t="s">
        <v>423</v>
      </c>
      <c r="H149" s="148" t="s">
        <v>424</v>
      </c>
      <c r="I149" s="148">
        <v>26855.000000000004</v>
      </c>
      <c r="J149" s="185">
        <v>1883658</v>
      </c>
      <c r="K149" s="185" t="s">
        <v>1446</v>
      </c>
      <c r="L149">
        <v>259944.80400000003</v>
      </c>
      <c r="M149" s="264">
        <v>0</v>
      </c>
      <c r="N149" s="324">
        <v>14.256834308563446</v>
      </c>
      <c r="O149" s="324">
        <v>0</v>
      </c>
      <c r="P149" s="324">
        <v>0.13800000000000001</v>
      </c>
      <c r="Q149" s="244" t="s">
        <v>573</v>
      </c>
      <c r="R149" s="148">
        <v>12</v>
      </c>
      <c r="S149" s="148" t="s">
        <v>954</v>
      </c>
    </row>
    <row r="150" spans="1:19" x14ac:dyDescent="0.3">
      <c r="A150" s="148" t="s">
        <v>852</v>
      </c>
      <c r="B150" s="148">
        <v>103</v>
      </c>
      <c r="C150" t="s">
        <v>247</v>
      </c>
      <c r="D150" t="s">
        <v>250</v>
      </c>
      <c r="E150" t="s">
        <v>849</v>
      </c>
      <c r="F150" s="26" t="s">
        <v>13</v>
      </c>
      <c r="G150" s="148" t="s">
        <v>425</v>
      </c>
      <c r="H150" s="148" t="s">
        <v>426</v>
      </c>
      <c r="I150" s="148">
        <v>8560</v>
      </c>
      <c r="J150" s="185">
        <v>0</v>
      </c>
      <c r="K150" s="185" t="s">
        <v>490</v>
      </c>
      <c r="L150">
        <v>0</v>
      </c>
      <c r="M150" s="264">
        <v>0</v>
      </c>
      <c r="N150" s="324" t="s">
        <v>2163</v>
      </c>
      <c r="O150" s="324" t="s">
        <v>2163</v>
      </c>
      <c r="P150" s="324">
        <v>0</v>
      </c>
      <c r="Q150" s="244" t="s">
        <v>573</v>
      </c>
      <c r="R150" s="148">
        <v>12</v>
      </c>
      <c r="S150" s="148" t="s">
        <v>954</v>
      </c>
    </row>
    <row r="151" spans="1:19" x14ac:dyDescent="0.3">
      <c r="A151" s="148" t="s">
        <v>974</v>
      </c>
      <c r="B151" s="148">
        <v>103</v>
      </c>
      <c r="C151" t="s">
        <v>346</v>
      </c>
      <c r="D151" t="s">
        <v>251</v>
      </c>
      <c r="E151" t="s">
        <v>849</v>
      </c>
      <c r="F151" s="26" t="s">
        <v>13</v>
      </c>
      <c r="G151" s="148" t="s">
        <v>425</v>
      </c>
      <c r="H151" s="148" t="s">
        <v>426</v>
      </c>
      <c r="I151" s="148">
        <v>54364.999999999993</v>
      </c>
      <c r="J151" s="185">
        <v>0</v>
      </c>
      <c r="K151" s="185" t="s">
        <v>490</v>
      </c>
      <c r="L151">
        <v>0</v>
      </c>
      <c r="M151" s="264">
        <v>0</v>
      </c>
      <c r="N151" s="324" t="s">
        <v>2163</v>
      </c>
      <c r="O151" s="324" t="s">
        <v>2163</v>
      </c>
      <c r="P151" s="324">
        <v>0</v>
      </c>
      <c r="Q151" s="244" t="s">
        <v>573</v>
      </c>
      <c r="R151" s="148">
        <v>12</v>
      </c>
      <c r="S151" s="148" t="s">
        <v>954</v>
      </c>
    </row>
    <row r="152" spans="1:19" x14ac:dyDescent="0.3">
      <c r="A152" s="148" t="s">
        <v>853</v>
      </c>
      <c r="B152" s="148">
        <v>103</v>
      </c>
      <c r="C152" t="s">
        <v>247</v>
      </c>
      <c r="D152" t="s">
        <v>854</v>
      </c>
      <c r="E152" t="s">
        <v>849</v>
      </c>
      <c r="F152" s="26" t="s">
        <v>13</v>
      </c>
      <c r="G152" s="148" t="s">
        <v>425</v>
      </c>
      <c r="H152" s="148" t="s">
        <v>426</v>
      </c>
      <c r="I152" s="148">
        <v>9908</v>
      </c>
      <c r="J152" s="185">
        <v>0</v>
      </c>
      <c r="K152" s="185" t="s">
        <v>490</v>
      </c>
      <c r="L152">
        <v>0</v>
      </c>
      <c r="M152" s="264">
        <v>0</v>
      </c>
      <c r="N152" s="324" t="s">
        <v>2163</v>
      </c>
      <c r="O152" s="324" t="s">
        <v>2163</v>
      </c>
      <c r="P152" s="324">
        <v>0</v>
      </c>
      <c r="Q152" s="244" t="s">
        <v>573</v>
      </c>
      <c r="R152" s="148">
        <v>12</v>
      </c>
      <c r="S152" s="148" t="s">
        <v>954</v>
      </c>
    </row>
    <row r="153" spans="1:19" x14ac:dyDescent="0.3">
      <c r="A153" s="148" t="s">
        <v>855</v>
      </c>
      <c r="B153" s="148">
        <v>289</v>
      </c>
      <c r="C153" t="s">
        <v>1410</v>
      </c>
      <c r="D153" t="s">
        <v>254</v>
      </c>
      <c r="E153" t="s">
        <v>856</v>
      </c>
      <c r="F153" s="26" t="s">
        <v>4</v>
      </c>
      <c r="G153" s="148" t="s">
        <v>425</v>
      </c>
      <c r="H153" s="148" t="s">
        <v>426</v>
      </c>
      <c r="I153" s="148">
        <v>3496.9999999999995</v>
      </c>
      <c r="J153" s="185">
        <v>0</v>
      </c>
      <c r="K153" s="185" t="s">
        <v>490</v>
      </c>
      <c r="L153">
        <v>0</v>
      </c>
      <c r="M153" s="264">
        <v>0</v>
      </c>
      <c r="N153" s="324" t="s">
        <v>2163</v>
      </c>
      <c r="O153" s="324" t="s">
        <v>2163</v>
      </c>
      <c r="P153" s="324">
        <v>0</v>
      </c>
      <c r="Q153" s="244" t="s">
        <v>573</v>
      </c>
      <c r="R153" s="148">
        <v>12</v>
      </c>
      <c r="S153" s="148" t="s">
        <v>254</v>
      </c>
    </row>
    <row r="154" spans="1:19" x14ac:dyDescent="0.3">
      <c r="A154" s="148" t="s">
        <v>855</v>
      </c>
      <c r="B154" s="148">
        <v>289</v>
      </c>
      <c r="C154" t="s">
        <v>1410</v>
      </c>
      <c r="D154" t="s">
        <v>254</v>
      </c>
      <c r="E154" t="s">
        <v>856</v>
      </c>
      <c r="F154" s="26" t="s">
        <v>4</v>
      </c>
      <c r="G154" s="148" t="s">
        <v>423</v>
      </c>
      <c r="H154" s="148" t="s">
        <v>424</v>
      </c>
      <c r="I154" s="148">
        <v>591</v>
      </c>
      <c r="J154" s="185">
        <v>41916</v>
      </c>
      <c r="K154" s="185" t="s">
        <v>1446</v>
      </c>
      <c r="L154">
        <v>5784.4080000000004</v>
      </c>
      <c r="M154" s="264">
        <v>0</v>
      </c>
      <c r="N154" s="324">
        <v>14.099627827082736</v>
      </c>
      <c r="O154" s="324">
        <v>0</v>
      </c>
      <c r="P154" s="324">
        <v>0.13800000000000001</v>
      </c>
      <c r="Q154" s="244" t="s">
        <v>573</v>
      </c>
      <c r="R154" s="148">
        <v>12</v>
      </c>
      <c r="S154" s="148" t="s">
        <v>254</v>
      </c>
    </row>
    <row r="155" spans="1:19" x14ac:dyDescent="0.3">
      <c r="A155" s="148" t="s">
        <v>857</v>
      </c>
      <c r="B155" s="148">
        <v>446</v>
      </c>
      <c r="C155" t="s">
        <v>401</v>
      </c>
      <c r="D155" t="s">
        <v>402</v>
      </c>
      <c r="E155" t="s">
        <v>858</v>
      </c>
      <c r="F155" s="26" t="s">
        <v>9</v>
      </c>
      <c r="G155" s="148" t="s">
        <v>428</v>
      </c>
      <c r="H155" s="148" t="s">
        <v>429</v>
      </c>
      <c r="I155" s="148">
        <v>138.571</v>
      </c>
      <c r="J155" s="185">
        <v>0</v>
      </c>
      <c r="K155" s="185" t="s">
        <v>490</v>
      </c>
      <c r="L155">
        <v>0</v>
      </c>
      <c r="M155" s="264">
        <v>0</v>
      </c>
      <c r="N155" s="324" t="s">
        <v>2163</v>
      </c>
      <c r="O155" s="324" t="s">
        <v>2163</v>
      </c>
      <c r="P155" s="324">
        <v>0</v>
      </c>
      <c r="Q155" s="244" t="s">
        <v>536</v>
      </c>
      <c r="R155" s="148">
        <v>4</v>
      </c>
      <c r="S155" s="148" t="s">
        <v>402</v>
      </c>
    </row>
    <row r="156" spans="1:19" x14ac:dyDescent="0.3">
      <c r="A156" s="148" t="s">
        <v>857</v>
      </c>
      <c r="B156" s="148">
        <v>446</v>
      </c>
      <c r="C156" t="s">
        <v>401</v>
      </c>
      <c r="D156" t="s">
        <v>402</v>
      </c>
      <c r="E156" t="s">
        <v>858</v>
      </c>
      <c r="F156" s="26" t="s">
        <v>9</v>
      </c>
      <c r="G156" s="148" t="s">
        <v>423</v>
      </c>
      <c r="H156" s="148" t="s">
        <v>424</v>
      </c>
      <c r="I156" s="148">
        <v>1600.8040000000003</v>
      </c>
      <c r="J156" s="185">
        <v>122313</v>
      </c>
      <c r="K156" s="185" t="s">
        <v>1446</v>
      </c>
      <c r="L156">
        <v>16879.194000000003</v>
      </c>
      <c r="M156" s="264">
        <v>2.8860181818181814</v>
      </c>
      <c r="N156" s="324">
        <v>13.087766631510961</v>
      </c>
      <c r="O156" s="324">
        <v>0.22051265606078393</v>
      </c>
      <c r="P156" s="324">
        <v>0.13800000000000001</v>
      </c>
      <c r="Q156" s="244" t="s">
        <v>536</v>
      </c>
      <c r="R156" s="148">
        <v>11</v>
      </c>
      <c r="S156" s="148" t="s">
        <v>402</v>
      </c>
    </row>
    <row r="157" spans="1:19" x14ac:dyDescent="0.3">
      <c r="A157" s="148" t="s">
        <v>595</v>
      </c>
      <c r="B157" s="148">
        <v>2</v>
      </c>
      <c r="C157" t="s">
        <v>1404</v>
      </c>
      <c r="D157" t="s">
        <v>97</v>
      </c>
      <c r="E157" t="s">
        <v>587</v>
      </c>
      <c r="F157" s="26" t="s">
        <v>13</v>
      </c>
      <c r="G157" s="148" t="s">
        <v>425</v>
      </c>
      <c r="H157" s="148" t="s">
        <v>426</v>
      </c>
      <c r="I157" s="148">
        <v>4473</v>
      </c>
      <c r="J157" s="185">
        <v>0</v>
      </c>
      <c r="K157" s="185" t="s">
        <v>490</v>
      </c>
      <c r="L157">
        <v>0</v>
      </c>
      <c r="M157" s="264">
        <v>0</v>
      </c>
      <c r="N157" s="324" t="s">
        <v>2163</v>
      </c>
      <c r="O157" s="324" t="s">
        <v>2163</v>
      </c>
      <c r="P157" s="324">
        <v>0</v>
      </c>
      <c r="Q157" s="244" t="s">
        <v>573</v>
      </c>
      <c r="R157" s="148">
        <v>12</v>
      </c>
      <c r="S157" s="148" t="s">
        <v>588</v>
      </c>
    </row>
    <row r="158" spans="1:19" x14ac:dyDescent="0.3">
      <c r="A158" s="148" t="s">
        <v>859</v>
      </c>
      <c r="B158" s="148">
        <v>16</v>
      </c>
      <c r="C158" t="s">
        <v>257</v>
      </c>
      <c r="D158" t="s">
        <v>860</v>
      </c>
      <c r="E158" t="s">
        <v>861</v>
      </c>
      <c r="F158" s="26" t="s">
        <v>8</v>
      </c>
      <c r="G158" s="148" t="s">
        <v>1048</v>
      </c>
      <c r="H158" s="148" t="s">
        <v>1049</v>
      </c>
      <c r="I158" s="148">
        <v>-240</v>
      </c>
      <c r="J158" s="185">
        <v>244</v>
      </c>
      <c r="K158" s="185" t="s">
        <v>1050</v>
      </c>
      <c r="L158">
        <v>0</v>
      </c>
      <c r="M158" s="264">
        <v>0</v>
      </c>
      <c r="N158" s="324">
        <v>-983.60655737704917</v>
      </c>
      <c r="O158" s="324">
        <v>0</v>
      </c>
      <c r="P158" s="324">
        <v>0</v>
      </c>
      <c r="Q158" s="244" t="s">
        <v>573</v>
      </c>
      <c r="R158" s="148">
        <v>12</v>
      </c>
      <c r="S158" s="148" t="s">
        <v>862</v>
      </c>
    </row>
    <row r="159" spans="1:19" x14ac:dyDescent="0.3">
      <c r="A159" s="148" t="s">
        <v>863</v>
      </c>
      <c r="B159" s="148">
        <v>16</v>
      </c>
      <c r="C159" t="s">
        <v>257</v>
      </c>
      <c r="D159" t="s">
        <v>864</v>
      </c>
      <c r="E159" t="s">
        <v>861</v>
      </c>
      <c r="F159" s="26" t="s">
        <v>8</v>
      </c>
      <c r="G159" s="148" t="s">
        <v>1048</v>
      </c>
      <c r="H159" s="148" t="s">
        <v>1052</v>
      </c>
      <c r="I159" s="148">
        <v>-375</v>
      </c>
      <c r="J159" s="185">
        <v>432</v>
      </c>
      <c r="K159" s="185" t="s">
        <v>1050</v>
      </c>
      <c r="L159">
        <v>0</v>
      </c>
      <c r="M159" s="264">
        <v>0</v>
      </c>
      <c r="N159" s="324">
        <v>-868.05555555555554</v>
      </c>
      <c r="O159" s="324">
        <v>0</v>
      </c>
      <c r="P159" s="324">
        <v>0</v>
      </c>
      <c r="Q159" s="244" t="s">
        <v>573</v>
      </c>
      <c r="R159" s="148">
        <v>12</v>
      </c>
      <c r="S159" s="148" t="s">
        <v>862</v>
      </c>
    </row>
    <row r="160" spans="1:19" x14ac:dyDescent="0.3">
      <c r="A160" s="148" t="s">
        <v>865</v>
      </c>
      <c r="B160" s="148">
        <v>16</v>
      </c>
      <c r="C160" t="s">
        <v>257</v>
      </c>
      <c r="D160" t="s">
        <v>866</v>
      </c>
      <c r="E160" t="s">
        <v>861</v>
      </c>
      <c r="F160" s="26" t="s">
        <v>8</v>
      </c>
      <c r="G160" s="148" t="s">
        <v>423</v>
      </c>
      <c r="H160" s="148" t="s">
        <v>424</v>
      </c>
      <c r="I160" s="148">
        <v>0</v>
      </c>
      <c r="J160" s="185">
        <v>20076</v>
      </c>
      <c r="K160" s="185" t="s">
        <v>1446</v>
      </c>
      <c r="L160">
        <v>2770.4880000000003</v>
      </c>
      <c r="M160" s="264">
        <v>0</v>
      </c>
      <c r="N160" s="324">
        <v>0</v>
      </c>
      <c r="O160" s="324" t="s">
        <v>2163</v>
      </c>
      <c r="P160" s="324">
        <v>0.13800000000000001</v>
      </c>
      <c r="Q160" s="244" t="s">
        <v>573</v>
      </c>
      <c r="R160" s="148">
        <v>12</v>
      </c>
      <c r="S160" s="148" t="s">
        <v>862</v>
      </c>
    </row>
    <row r="161" spans="1:19" x14ac:dyDescent="0.3">
      <c r="A161" s="148" t="s">
        <v>867</v>
      </c>
      <c r="B161" s="148">
        <v>16</v>
      </c>
      <c r="C161" t="s">
        <v>257</v>
      </c>
      <c r="D161" t="s">
        <v>868</v>
      </c>
      <c r="E161" t="s">
        <v>861</v>
      </c>
      <c r="F161" s="26" t="s">
        <v>8</v>
      </c>
      <c r="G161" s="148" t="s">
        <v>423</v>
      </c>
      <c r="H161" s="148" t="s">
        <v>424</v>
      </c>
      <c r="I161" s="148">
        <v>0</v>
      </c>
      <c r="J161" s="185">
        <v>8484</v>
      </c>
      <c r="K161" s="185" t="s">
        <v>1446</v>
      </c>
      <c r="L161">
        <v>1170.7920000000001</v>
      </c>
      <c r="M161" s="264">
        <v>0</v>
      </c>
      <c r="N161" s="324">
        <v>0</v>
      </c>
      <c r="O161" s="324" t="s">
        <v>2163</v>
      </c>
      <c r="P161" s="324">
        <v>0.13800000000000001</v>
      </c>
      <c r="Q161" s="244" t="s">
        <v>573</v>
      </c>
      <c r="R161" s="148">
        <v>12</v>
      </c>
      <c r="S161" s="148" t="s">
        <v>862</v>
      </c>
    </row>
    <row r="162" spans="1:19" x14ac:dyDescent="0.3">
      <c r="A162" s="148" t="s">
        <v>869</v>
      </c>
      <c r="B162" s="148">
        <v>16</v>
      </c>
      <c r="C162" t="s">
        <v>257</v>
      </c>
      <c r="D162" t="s">
        <v>870</v>
      </c>
      <c r="E162" t="s">
        <v>861</v>
      </c>
      <c r="F162" s="26" t="s">
        <v>8</v>
      </c>
      <c r="G162" s="148" t="s">
        <v>428</v>
      </c>
      <c r="H162" s="148" t="s">
        <v>429</v>
      </c>
      <c r="I162" s="148">
        <v>25014.999999999996</v>
      </c>
      <c r="J162" s="185">
        <v>0</v>
      </c>
      <c r="K162" s="185" t="s">
        <v>490</v>
      </c>
      <c r="L162">
        <v>0</v>
      </c>
      <c r="M162" s="264">
        <v>0</v>
      </c>
      <c r="N162" s="324" t="s">
        <v>2163</v>
      </c>
      <c r="O162" s="324" t="s">
        <v>2163</v>
      </c>
      <c r="P162" s="324">
        <v>0</v>
      </c>
      <c r="Q162" s="244" t="s">
        <v>573</v>
      </c>
      <c r="R162" s="148">
        <v>12</v>
      </c>
      <c r="S162" s="148" t="s">
        <v>862</v>
      </c>
    </row>
    <row r="163" spans="1:19" x14ac:dyDescent="0.3">
      <c r="A163" s="148" t="s">
        <v>1295</v>
      </c>
      <c r="B163" s="148">
        <v>16</v>
      </c>
      <c r="C163" t="s">
        <v>257</v>
      </c>
      <c r="D163" t="s">
        <v>1333</v>
      </c>
      <c r="E163" t="s">
        <v>861</v>
      </c>
      <c r="F163" s="26" t="s">
        <v>8</v>
      </c>
      <c r="G163" s="148" t="s">
        <v>423</v>
      </c>
      <c r="H163" s="148" t="s">
        <v>424</v>
      </c>
      <c r="I163" s="148">
        <v>0</v>
      </c>
      <c r="J163" s="185">
        <v>0</v>
      </c>
      <c r="K163" s="185">
        <v>0</v>
      </c>
      <c r="L163">
        <v>0</v>
      </c>
      <c r="M163" s="264">
        <v>0</v>
      </c>
      <c r="N163" s="324" t="s">
        <v>2163</v>
      </c>
      <c r="O163" s="324" t="s">
        <v>2163</v>
      </c>
      <c r="P163" s="324">
        <v>0.13800000000000001</v>
      </c>
      <c r="Q163" s="244">
        <v>0</v>
      </c>
      <c r="R163" s="148">
        <v>0</v>
      </c>
      <c r="S163" s="148" t="s">
        <v>862</v>
      </c>
    </row>
    <row r="164" spans="1:19" x14ac:dyDescent="0.3">
      <c r="A164" s="148" t="s">
        <v>871</v>
      </c>
      <c r="B164" s="148">
        <v>16</v>
      </c>
      <c r="C164" t="s">
        <v>257</v>
      </c>
      <c r="D164" t="s">
        <v>872</v>
      </c>
      <c r="E164" t="s">
        <v>861</v>
      </c>
      <c r="F164" s="26" t="s">
        <v>8</v>
      </c>
      <c r="G164" s="148" t="s">
        <v>423</v>
      </c>
      <c r="H164" s="148" t="s">
        <v>424</v>
      </c>
      <c r="I164" s="148">
        <v>0</v>
      </c>
      <c r="J164" s="185">
        <v>8988</v>
      </c>
      <c r="K164" s="185" t="s">
        <v>1446</v>
      </c>
      <c r="L164">
        <v>1240.3440000000001</v>
      </c>
      <c r="M164" s="264">
        <v>0</v>
      </c>
      <c r="N164" s="324">
        <v>0</v>
      </c>
      <c r="O164" s="324" t="s">
        <v>2163</v>
      </c>
      <c r="P164" s="324">
        <v>0.13800000000000001</v>
      </c>
      <c r="Q164" s="244" t="s">
        <v>573</v>
      </c>
      <c r="R164" s="148">
        <v>12</v>
      </c>
      <c r="S164" s="148" t="s">
        <v>862</v>
      </c>
    </row>
    <row r="165" spans="1:19" x14ac:dyDescent="0.3">
      <c r="A165" s="148" t="s">
        <v>873</v>
      </c>
      <c r="B165" s="148">
        <v>16</v>
      </c>
      <c r="C165" t="s">
        <v>257</v>
      </c>
      <c r="D165" t="s">
        <v>874</v>
      </c>
      <c r="E165" t="s">
        <v>861</v>
      </c>
      <c r="F165" s="26" t="s">
        <v>8</v>
      </c>
      <c r="G165" s="148" t="s">
        <v>425</v>
      </c>
      <c r="H165" s="148" t="s">
        <v>426</v>
      </c>
      <c r="I165" s="148">
        <v>124762.00000000001</v>
      </c>
      <c r="J165" s="185">
        <v>0</v>
      </c>
      <c r="K165" s="185" t="s">
        <v>490</v>
      </c>
      <c r="L165">
        <v>0</v>
      </c>
      <c r="M165" s="264">
        <v>0</v>
      </c>
      <c r="N165" s="324" t="s">
        <v>2163</v>
      </c>
      <c r="O165" s="324" t="s">
        <v>2163</v>
      </c>
      <c r="P165" s="324">
        <v>0</v>
      </c>
      <c r="Q165" s="244" t="s">
        <v>573</v>
      </c>
      <c r="R165" s="148">
        <v>12</v>
      </c>
      <c r="S165" s="148" t="s">
        <v>862</v>
      </c>
    </row>
    <row r="166" spans="1:19" x14ac:dyDescent="0.3">
      <c r="A166" s="148" t="s">
        <v>875</v>
      </c>
      <c r="B166" s="148">
        <v>660</v>
      </c>
      <c r="C166" t="s">
        <v>258</v>
      </c>
      <c r="D166" t="s">
        <v>259</v>
      </c>
      <c r="E166" t="s">
        <v>876</v>
      </c>
      <c r="F166" s="26" t="s">
        <v>6</v>
      </c>
      <c r="G166" s="148" t="s">
        <v>428</v>
      </c>
      <c r="H166" s="148" t="s">
        <v>429</v>
      </c>
      <c r="I166" s="148">
        <v>0</v>
      </c>
      <c r="J166" s="185">
        <v>0</v>
      </c>
      <c r="K166" s="185">
        <v>0</v>
      </c>
      <c r="L166">
        <v>0</v>
      </c>
      <c r="M166" s="264">
        <v>0</v>
      </c>
      <c r="N166" s="324" t="s">
        <v>2163</v>
      </c>
      <c r="O166" s="324" t="s">
        <v>2163</v>
      </c>
      <c r="P166" s="324">
        <v>0</v>
      </c>
      <c r="Q166" s="244">
        <v>0</v>
      </c>
      <c r="R166" s="148">
        <v>0</v>
      </c>
      <c r="S166" s="148" t="s">
        <v>259</v>
      </c>
    </row>
    <row r="167" spans="1:19" x14ac:dyDescent="0.3">
      <c r="A167" s="148" t="s">
        <v>875</v>
      </c>
      <c r="B167" s="148">
        <v>660</v>
      </c>
      <c r="C167" t="s">
        <v>258</v>
      </c>
      <c r="D167" t="s">
        <v>259</v>
      </c>
      <c r="E167" t="s">
        <v>876</v>
      </c>
      <c r="F167" s="26" t="s">
        <v>6</v>
      </c>
      <c r="G167" s="148" t="s">
        <v>423</v>
      </c>
      <c r="H167" s="148" t="s">
        <v>424</v>
      </c>
      <c r="I167" s="148">
        <v>494.90800000000007</v>
      </c>
      <c r="J167" s="185">
        <v>41177</v>
      </c>
      <c r="K167" s="185" t="s">
        <v>1446</v>
      </c>
      <c r="L167">
        <v>5682.4260000000004</v>
      </c>
      <c r="M167" s="264">
        <v>5.1835416666666667</v>
      </c>
      <c r="N167" s="324">
        <v>12.019039755203149</v>
      </c>
      <c r="O167" s="324">
        <v>0.43127752068734654</v>
      </c>
      <c r="P167" s="324">
        <v>0.13800000000000001</v>
      </c>
      <c r="Q167" s="244" t="s">
        <v>536</v>
      </c>
      <c r="R167" s="148">
        <v>12</v>
      </c>
      <c r="S167" s="148" t="s">
        <v>259</v>
      </c>
    </row>
    <row r="168" spans="1:19" x14ac:dyDescent="0.3">
      <c r="A168" s="148" t="s">
        <v>877</v>
      </c>
      <c r="B168" s="148">
        <v>17</v>
      </c>
      <c r="C168" t="s">
        <v>1450</v>
      </c>
      <c r="D168" t="s">
        <v>1451</v>
      </c>
      <c r="E168" t="s">
        <v>878</v>
      </c>
      <c r="F168" s="26" t="s">
        <v>11</v>
      </c>
      <c r="G168" s="148" t="s">
        <v>428</v>
      </c>
      <c r="H168" s="148" t="s">
        <v>429</v>
      </c>
      <c r="I168" s="148">
        <v>1788.93</v>
      </c>
      <c r="J168" s="185">
        <v>0</v>
      </c>
      <c r="K168" s="185" t="s">
        <v>490</v>
      </c>
      <c r="L168">
        <v>0</v>
      </c>
      <c r="M168" s="264">
        <v>0</v>
      </c>
      <c r="N168" s="324" t="s">
        <v>2163</v>
      </c>
      <c r="O168" s="324" t="s">
        <v>2163</v>
      </c>
      <c r="P168" s="324">
        <v>0</v>
      </c>
      <c r="Q168" s="244" t="s">
        <v>573</v>
      </c>
      <c r="R168" s="148">
        <v>12</v>
      </c>
      <c r="S168" s="148" t="s">
        <v>261</v>
      </c>
    </row>
    <row r="169" spans="1:19" x14ac:dyDescent="0.3">
      <c r="A169" s="148" t="s">
        <v>877</v>
      </c>
      <c r="B169" s="148">
        <v>17</v>
      </c>
      <c r="C169" t="s">
        <v>1450</v>
      </c>
      <c r="D169" t="s">
        <v>1451</v>
      </c>
      <c r="E169" t="s">
        <v>878</v>
      </c>
      <c r="F169" s="26" t="s">
        <v>11</v>
      </c>
      <c r="G169" s="148" t="s">
        <v>423</v>
      </c>
      <c r="H169" s="148" t="s">
        <v>424</v>
      </c>
      <c r="I169" s="148">
        <v>20368.000000000004</v>
      </c>
      <c r="J169" s="185">
        <v>1317456</v>
      </c>
      <c r="K169" s="185" t="s">
        <v>1446</v>
      </c>
      <c r="L169">
        <v>181808.92800000001</v>
      </c>
      <c r="M169" s="264">
        <v>0</v>
      </c>
      <c r="N169" s="324">
        <v>15.460098857191438</v>
      </c>
      <c r="O169" s="324">
        <v>0</v>
      </c>
      <c r="P169" s="324">
        <v>0.13800000000000001</v>
      </c>
      <c r="Q169" s="244" t="s">
        <v>573</v>
      </c>
      <c r="R169" s="148">
        <v>12</v>
      </c>
      <c r="S169" s="148" t="s">
        <v>261</v>
      </c>
    </row>
    <row r="170" spans="1:19" x14ac:dyDescent="0.3">
      <c r="A170" s="148" t="s">
        <v>877</v>
      </c>
      <c r="B170" s="148">
        <v>17</v>
      </c>
      <c r="C170" t="s">
        <v>1450</v>
      </c>
      <c r="D170" t="s">
        <v>1451</v>
      </c>
      <c r="E170" t="s">
        <v>878</v>
      </c>
      <c r="F170" s="26" t="s">
        <v>11</v>
      </c>
      <c r="G170" s="148" t="s">
        <v>1048</v>
      </c>
      <c r="H170" s="148" t="s">
        <v>1049</v>
      </c>
      <c r="I170" s="148">
        <v>-7</v>
      </c>
      <c r="J170" s="185">
        <v>86</v>
      </c>
      <c r="K170" s="185" t="s">
        <v>1050</v>
      </c>
      <c r="L170">
        <v>0</v>
      </c>
      <c r="M170" s="264">
        <v>0</v>
      </c>
      <c r="N170" s="324">
        <v>-81.395348837209298</v>
      </c>
      <c r="O170" s="324">
        <v>0</v>
      </c>
      <c r="P170" s="324">
        <v>0</v>
      </c>
      <c r="Q170" s="244" t="s">
        <v>573</v>
      </c>
      <c r="R170" s="148">
        <v>12</v>
      </c>
      <c r="S170" s="148" t="s">
        <v>261</v>
      </c>
    </row>
    <row r="171" spans="1:19" x14ac:dyDescent="0.3">
      <c r="A171" s="148" t="s">
        <v>596</v>
      </c>
      <c r="B171" s="148">
        <v>2</v>
      </c>
      <c r="C171" t="s">
        <v>1404</v>
      </c>
      <c r="D171" t="s">
        <v>101</v>
      </c>
      <c r="E171" t="s">
        <v>587</v>
      </c>
      <c r="F171" s="26" t="s">
        <v>13</v>
      </c>
      <c r="G171" s="148" t="s">
        <v>423</v>
      </c>
      <c r="H171" s="148" t="s">
        <v>424</v>
      </c>
      <c r="I171" s="148">
        <v>0</v>
      </c>
      <c r="J171" s="185">
        <v>0</v>
      </c>
      <c r="K171" s="185" t="s">
        <v>1446</v>
      </c>
      <c r="L171">
        <v>0</v>
      </c>
      <c r="M171" s="264">
        <v>0</v>
      </c>
      <c r="N171" s="324" t="s">
        <v>2163</v>
      </c>
      <c r="O171" s="324" t="s">
        <v>2163</v>
      </c>
      <c r="P171" s="324">
        <v>0.13800000000000001</v>
      </c>
      <c r="Q171" s="244" t="s">
        <v>573</v>
      </c>
      <c r="R171" s="148">
        <v>12</v>
      </c>
      <c r="S171" s="148" t="s">
        <v>588</v>
      </c>
    </row>
    <row r="172" spans="1:19" x14ac:dyDescent="0.3">
      <c r="A172" s="148" t="s">
        <v>879</v>
      </c>
      <c r="B172" s="148">
        <v>687</v>
      </c>
      <c r="C172" t="s">
        <v>262</v>
      </c>
      <c r="D172" t="s">
        <v>263</v>
      </c>
      <c r="E172" t="s">
        <v>880</v>
      </c>
      <c r="F172" s="26" t="s">
        <v>14</v>
      </c>
      <c r="G172" s="148" t="s">
        <v>423</v>
      </c>
      <c r="H172" s="148" t="s">
        <v>424</v>
      </c>
      <c r="I172" s="148">
        <v>0</v>
      </c>
      <c r="J172" s="185">
        <v>0</v>
      </c>
      <c r="K172" s="185">
        <v>0</v>
      </c>
      <c r="L172">
        <v>0</v>
      </c>
      <c r="M172" s="264">
        <v>0</v>
      </c>
      <c r="N172" s="324" t="s">
        <v>2163</v>
      </c>
      <c r="O172" s="324" t="s">
        <v>2163</v>
      </c>
      <c r="P172" s="324">
        <v>0.13800000000000001</v>
      </c>
      <c r="Q172" s="244">
        <v>0</v>
      </c>
      <c r="R172" s="148">
        <v>0</v>
      </c>
      <c r="S172" s="148" t="s">
        <v>263</v>
      </c>
    </row>
    <row r="173" spans="1:19" x14ac:dyDescent="0.3">
      <c r="A173" s="148" t="s">
        <v>881</v>
      </c>
      <c r="B173" s="148">
        <v>281</v>
      </c>
      <c r="C173" t="s">
        <v>264</v>
      </c>
      <c r="D173" t="s">
        <v>265</v>
      </c>
      <c r="E173" t="s">
        <v>882</v>
      </c>
      <c r="F173" s="26" t="s">
        <v>9</v>
      </c>
      <c r="G173" s="148" t="s">
        <v>423</v>
      </c>
      <c r="H173" s="148" t="s">
        <v>424</v>
      </c>
      <c r="I173" s="148">
        <v>1815.0809999999999</v>
      </c>
      <c r="J173" s="185">
        <v>164785</v>
      </c>
      <c r="K173" s="185" t="s">
        <v>1446</v>
      </c>
      <c r="L173">
        <v>22740.33</v>
      </c>
      <c r="M173" s="264">
        <v>3.7178500000000003</v>
      </c>
      <c r="N173" s="324">
        <v>11.014843584064083</v>
      </c>
      <c r="O173" s="324">
        <v>0.3375308938003318</v>
      </c>
      <c r="P173" s="324">
        <v>0.13800000000000001</v>
      </c>
      <c r="Q173" s="244" t="s">
        <v>536</v>
      </c>
      <c r="R173" s="148">
        <v>12</v>
      </c>
      <c r="S173" s="148" t="s">
        <v>265</v>
      </c>
    </row>
    <row r="174" spans="1:19" x14ac:dyDescent="0.3">
      <c r="A174" s="148" t="s">
        <v>883</v>
      </c>
      <c r="B174" s="148">
        <v>376</v>
      </c>
      <c r="C174" t="s">
        <v>266</v>
      </c>
      <c r="D174" t="s">
        <v>267</v>
      </c>
      <c r="E174" t="s">
        <v>884</v>
      </c>
      <c r="F174" s="26" t="s">
        <v>9</v>
      </c>
      <c r="G174" s="148" t="s">
        <v>428</v>
      </c>
      <c r="H174" s="148" t="s">
        <v>429</v>
      </c>
      <c r="I174" s="148">
        <v>326.43200000000002</v>
      </c>
      <c r="J174" s="185">
        <v>0</v>
      </c>
      <c r="K174" s="185" t="s">
        <v>490</v>
      </c>
      <c r="L174">
        <v>0</v>
      </c>
      <c r="M174" s="264">
        <v>0</v>
      </c>
      <c r="N174" s="324" t="s">
        <v>2163</v>
      </c>
      <c r="O174" s="324" t="s">
        <v>2163</v>
      </c>
      <c r="P174" s="324">
        <v>0</v>
      </c>
      <c r="Q174" s="244" t="s">
        <v>536</v>
      </c>
      <c r="R174" s="148">
        <v>12</v>
      </c>
      <c r="S174" s="148" t="s">
        <v>267</v>
      </c>
    </row>
    <row r="175" spans="1:19" x14ac:dyDescent="0.3">
      <c r="A175" s="148" t="s">
        <v>883</v>
      </c>
      <c r="B175" s="148">
        <v>376</v>
      </c>
      <c r="C175" t="s">
        <v>266</v>
      </c>
      <c r="D175" t="s">
        <v>267</v>
      </c>
      <c r="E175" t="s">
        <v>884</v>
      </c>
      <c r="F175" s="26" t="s">
        <v>9</v>
      </c>
      <c r="G175" s="148" t="s">
        <v>423</v>
      </c>
      <c r="H175" s="148" t="s">
        <v>424</v>
      </c>
      <c r="I175" s="148">
        <v>933.31</v>
      </c>
      <c r="J175" s="185">
        <v>132265</v>
      </c>
      <c r="K175" s="185" t="s">
        <v>1446</v>
      </c>
      <c r="L175">
        <v>18252.57</v>
      </c>
      <c r="M175" s="264">
        <v>3.4313500000000001</v>
      </c>
      <c r="N175" s="324">
        <v>7.0563641174914</v>
      </c>
      <c r="O175" s="324">
        <v>0.48627734380859522</v>
      </c>
      <c r="P175" s="324">
        <v>0.13800000000000001</v>
      </c>
      <c r="Q175" s="244" t="s">
        <v>536</v>
      </c>
      <c r="R175" s="148">
        <v>12</v>
      </c>
      <c r="S175" s="148" t="s">
        <v>267</v>
      </c>
    </row>
    <row r="176" spans="1:19" x14ac:dyDescent="0.3">
      <c r="A176" s="148" t="s">
        <v>885</v>
      </c>
      <c r="B176" s="148">
        <v>353</v>
      </c>
      <c r="C176" t="s">
        <v>268</v>
      </c>
      <c r="D176" t="s">
        <v>269</v>
      </c>
      <c r="E176" t="s">
        <v>886</v>
      </c>
      <c r="F176" s="26" t="s">
        <v>8</v>
      </c>
      <c r="G176" s="148" t="s">
        <v>425</v>
      </c>
      <c r="H176" s="148" t="s">
        <v>426</v>
      </c>
      <c r="I176" s="148">
        <v>713.15499999999997</v>
      </c>
      <c r="J176" s="185">
        <v>0</v>
      </c>
      <c r="K176" s="185" t="s">
        <v>490</v>
      </c>
      <c r="L176">
        <v>0</v>
      </c>
      <c r="M176" s="264">
        <v>0</v>
      </c>
      <c r="N176" s="324" t="s">
        <v>2163</v>
      </c>
      <c r="O176" s="324" t="s">
        <v>2163</v>
      </c>
      <c r="P176" s="324">
        <v>0</v>
      </c>
      <c r="Q176" s="244" t="s">
        <v>536</v>
      </c>
      <c r="R176" s="148">
        <v>11</v>
      </c>
      <c r="S176" s="148" t="s">
        <v>269</v>
      </c>
    </row>
    <row r="177" spans="1:19" x14ac:dyDescent="0.3">
      <c r="A177" s="148" t="s">
        <v>885</v>
      </c>
      <c r="B177" s="148">
        <v>353</v>
      </c>
      <c r="C177" t="s">
        <v>268</v>
      </c>
      <c r="D177" t="s">
        <v>269</v>
      </c>
      <c r="E177" t="s">
        <v>886</v>
      </c>
      <c r="F177" s="26" t="s">
        <v>8</v>
      </c>
      <c r="G177" s="148" t="s">
        <v>423</v>
      </c>
      <c r="H177" s="148" t="s">
        <v>424</v>
      </c>
      <c r="I177" s="148">
        <v>112.093</v>
      </c>
      <c r="J177" s="185">
        <v>3977</v>
      </c>
      <c r="K177" s="185" t="s">
        <v>1446</v>
      </c>
      <c r="L177">
        <v>548.82600000000002</v>
      </c>
      <c r="M177" s="264">
        <v>3.5927250000000006</v>
      </c>
      <c r="N177" s="324">
        <v>28.185315564495852</v>
      </c>
      <c r="O177" s="324">
        <v>0.12746797146119743</v>
      </c>
      <c r="P177" s="324">
        <v>0.13800000000000001</v>
      </c>
      <c r="Q177" s="244" t="s">
        <v>536</v>
      </c>
      <c r="R177" s="148">
        <v>8</v>
      </c>
      <c r="S177" s="148" t="s">
        <v>269</v>
      </c>
    </row>
    <row r="178" spans="1:19" x14ac:dyDescent="0.3">
      <c r="A178" s="148" t="s">
        <v>887</v>
      </c>
      <c r="B178" s="148">
        <v>330</v>
      </c>
      <c r="C178" t="s">
        <v>270</v>
      </c>
      <c r="D178" t="s">
        <v>271</v>
      </c>
      <c r="E178" t="s">
        <v>888</v>
      </c>
      <c r="F178" s="26" t="s">
        <v>6</v>
      </c>
      <c r="G178" s="148" t="s">
        <v>423</v>
      </c>
      <c r="H178" s="148" t="s">
        <v>424</v>
      </c>
      <c r="I178" s="148">
        <v>418.42500000000001</v>
      </c>
      <c r="J178" s="185">
        <v>36468</v>
      </c>
      <c r="K178" s="185" t="s">
        <v>1446</v>
      </c>
      <c r="L178">
        <v>5032.5840000000007</v>
      </c>
      <c r="M178" s="264">
        <v>3.2441916666666661</v>
      </c>
      <c r="N178" s="324">
        <v>11.473757815070748</v>
      </c>
      <c r="O178" s="324">
        <v>0.2827488359921132</v>
      </c>
      <c r="P178" s="324">
        <v>0.13800000000000001</v>
      </c>
      <c r="Q178" s="244" t="s">
        <v>536</v>
      </c>
      <c r="R178" s="148">
        <v>12</v>
      </c>
      <c r="S178" s="148" t="s">
        <v>271</v>
      </c>
    </row>
    <row r="179" spans="1:19" x14ac:dyDescent="0.3">
      <c r="A179" s="148" t="s">
        <v>889</v>
      </c>
      <c r="B179" s="148">
        <v>570</v>
      </c>
      <c r="C179" t="s">
        <v>403</v>
      </c>
      <c r="D179" t="s">
        <v>404</v>
      </c>
      <c r="E179" t="s">
        <v>890</v>
      </c>
      <c r="F179" s="26" t="s">
        <v>9</v>
      </c>
      <c r="G179" s="148" t="s">
        <v>423</v>
      </c>
      <c r="H179" s="148" t="s">
        <v>424</v>
      </c>
      <c r="I179" s="148">
        <v>54.689</v>
      </c>
      <c r="J179" s="185">
        <v>8248</v>
      </c>
      <c r="K179" s="185" t="s">
        <v>1446</v>
      </c>
      <c r="L179">
        <v>1138.2240000000002</v>
      </c>
      <c r="M179" s="264">
        <v>7.08</v>
      </c>
      <c r="N179" s="324">
        <v>6.6305771096023278</v>
      </c>
      <c r="O179" s="324">
        <v>1.0677803580244656</v>
      </c>
      <c r="P179" s="324">
        <v>0.13800000000000001</v>
      </c>
      <c r="Q179" s="244" t="s">
        <v>536</v>
      </c>
      <c r="R179" s="148">
        <v>10</v>
      </c>
      <c r="S179" s="148" t="s">
        <v>404</v>
      </c>
    </row>
    <row r="180" spans="1:19" x14ac:dyDescent="0.3">
      <c r="A180" s="148" t="s">
        <v>889</v>
      </c>
      <c r="B180" s="148">
        <v>570</v>
      </c>
      <c r="C180" t="s">
        <v>403</v>
      </c>
      <c r="D180" t="s">
        <v>404</v>
      </c>
      <c r="E180" t="s">
        <v>890</v>
      </c>
      <c r="F180" s="26" t="s">
        <v>9</v>
      </c>
      <c r="G180" s="148" t="s">
        <v>1043</v>
      </c>
      <c r="H180" s="148" t="s">
        <v>1044</v>
      </c>
      <c r="I180" s="148">
        <v>0</v>
      </c>
      <c r="J180" s="185">
        <v>0</v>
      </c>
      <c r="K180" s="185">
        <v>0</v>
      </c>
      <c r="L180">
        <v>0</v>
      </c>
      <c r="M180" s="264">
        <v>0</v>
      </c>
      <c r="N180" s="324" t="s">
        <v>2163</v>
      </c>
      <c r="O180" s="324" t="s">
        <v>2163</v>
      </c>
      <c r="P180" s="324">
        <v>0</v>
      </c>
      <c r="Q180" s="244">
        <v>0</v>
      </c>
      <c r="R180" s="148">
        <v>0</v>
      </c>
      <c r="S180" s="148" t="s">
        <v>404</v>
      </c>
    </row>
    <row r="181" spans="1:19" x14ac:dyDescent="0.3">
      <c r="A181" s="148" t="s">
        <v>891</v>
      </c>
      <c r="B181" s="148">
        <v>321</v>
      </c>
      <c r="C181" t="s">
        <v>272</v>
      </c>
      <c r="D181" t="s">
        <v>273</v>
      </c>
      <c r="E181" t="s">
        <v>892</v>
      </c>
      <c r="F181" s="26" t="s">
        <v>6</v>
      </c>
      <c r="G181" s="148" t="s">
        <v>423</v>
      </c>
      <c r="H181" s="148" t="s">
        <v>424</v>
      </c>
      <c r="I181" s="148">
        <v>1046.8689999999999</v>
      </c>
      <c r="J181" s="185">
        <v>64600</v>
      </c>
      <c r="K181" s="185" t="s">
        <v>1446</v>
      </c>
      <c r="L181">
        <v>8914.8000000000011</v>
      </c>
      <c r="M181" s="264">
        <v>2.7766000000000002</v>
      </c>
      <c r="N181" s="324">
        <v>16.205402476780183</v>
      </c>
      <c r="O181" s="324">
        <v>0.17133792289197602</v>
      </c>
      <c r="P181" s="324">
        <v>0.13800000000000001</v>
      </c>
      <c r="Q181" s="244" t="s">
        <v>536</v>
      </c>
      <c r="R181" s="148">
        <v>9</v>
      </c>
      <c r="S181" s="148" t="s">
        <v>273</v>
      </c>
    </row>
    <row r="182" spans="1:19" x14ac:dyDescent="0.3">
      <c r="A182" s="148" t="s">
        <v>893</v>
      </c>
      <c r="B182" s="148">
        <v>18</v>
      </c>
      <c r="C182" t="s">
        <v>894</v>
      </c>
      <c r="D182" t="s">
        <v>895</v>
      </c>
      <c r="E182" t="s">
        <v>585</v>
      </c>
      <c r="F182" s="26" t="s">
        <v>12</v>
      </c>
      <c r="G182" s="148" t="s">
        <v>430</v>
      </c>
      <c r="H182" s="148" t="s">
        <v>424</v>
      </c>
      <c r="I182" s="148">
        <v>723815</v>
      </c>
      <c r="J182" s="185">
        <v>6313854</v>
      </c>
      <c r="K182" s="185" t="s">
        <v>1045</v>
      </c>
      <c r="L182">
        <v>6478014.2039999999</v>
      </c>
      <c r="M182" s="264">
        <v>0</v>
      </c>
      <c r="N182" s="324">
        <v>114.63917284118385</v>
      </c>
      <c r="O182" s="324">
        <v>0</v>
      </c>
      <c r="P182" s="324">
        <v>1.026</v>
      </c>
      <c r="Q182" s="244" t="s">
        <v>573</v>
      </c>
      <c r="R182" s="148">
        <v>12</v>
      </c>
      <c r="S182" s="148">
        <v>0</v>
      </c>
    </row>
    <row r="183" spans="1:19" x14ac:dyDescent="0.3">
      <c r="A183" s="148" t="s">
        <v>893</v>
      </c>
      <c r="B183" s="148">
        <v>18</v>
      </c>
      <c r="C183" t="s">
        <v>894</v>
      </c>
      <c r="D183" t="s">
        <v>895</v>
      </c>
      <c r="E183" t="s">
        <v>585</v>
      </c>
      <c r="F183" s="26" t="s">
        <v>12</v>
      </c>
      <c r="G183" s="148" t="s">
        <v>423</v>
      </c>
      <c r="H183" s="148" t="s">
        <v>424</v>
      </c>
      <c r="I183" s="148">
        <v>0</v>
      </c>
      <c r="J183" s="185">
        <v>0</v>
      </c>
      <c r="K183" s="185" t="s">
        <v>1446</v>
      </c>
      <c r="L183">
        <v>0</v>
      </c>
      <c r="M183" s="264">
        <v>0</v>
      </c>
      <c r="N183" s="324" t="s">
        <v>2163</v>
      </c>
      <c r="O183" s="324" t="s">
        <v>2163</v>
      </c>
      <c r="P183" s="324">
        <v>0.13800000000000001</v>
      </c>
      <c r="Q183" s="244" t="s">
        <v>573</v>
      </c>
      <c r="R183" s="148">
        <v>12</v>
      </c>
      <c r="S183" s="148">
        <v>0</v>
      </c>
    </row>
    <row r="184" spans="1:19" x14ac:dyDescent="0.3">
      <c r="A184" s="148" t="s">
        <v>896</v>
      </c>
      <c r="B184" s="148">
        <v>44</v>
      </c>
      <c r="C184" t="s">
        <v>274</v>
      </c>
      <c r="D184" t="s">
        <v>275</v>
      </c>
      <c r="E184" t="s">
        <v>897</v>
      </c>
      <c r="F184" s="26" t="s">
        <v>14</v>
      </c>
      <c r="G184" s="148" t="s">
        <v>423</v>
      </c>
      <c r="H184" s="148" t="s">
        <v>424</v>
      </c>
      <c r="I184" s="148">
        <v>2208.7150000000001</v>
      </c>
      <c r="J184" s="185">
        <v>155555</v>
      </c>
      <c r="K184" s="185" t="s">
        <v>1446</v>
      </c>
      <c r="L184">
        <v>21466.59</v>
      </c>
      <c r="M184" s="264">
        <v>3.4617749999999994</v>
      </c>
      <c r="N184" s="324">
        <v>14.19893285333162</v>
      </c>
      <c r="O184" s="324">
        <v>0.24380529408502224</v>
      </c>
      <c r="P184" s="324">
        <v>0.13800000000000001</v>
      </c>
      <c r="Q184" s="244" t="s">
        <v>536</v>
      </c>
      <c r="R184" s="148">
        <v>12</v>
      </c>
      <c r="S184" s="148" t="s">
        <v>275</v>
      </c>
    </row>
    <row r="185" spans="1:19" x14ac:dyDescent="0.3">
      <c r="A185" s="148" t="s">
        <v>898</v>
      </c>
      <c r="B185" s="148">
        <v>0</v>
      </c>
      <c r="C185" t="s">
        <v>276</v>
      </c>
      <c r="D185" t="s">
        <v>277</v>
      </c>
      <c r="E185" t="s">
        <v>899</v>
      </c>
      <c r="F185" s="26" t="s">
        <v>13</v>
      </c>
      <c r="G185" s="148" t="s">
        <v>423</v>
      </c>
      <c r="H185" s="148" t="s">
        <v>424</v>
      </c>
      <c r="I185" s="148">
        <v>2464</v>
      </c>
      <c r="J185" s="185">
        <v>208950</v>
      </c>
      <c r="K185" s="185" t="s">
        <v>1446</v>
      </c>
      <c r="L185">
        <v>28835.100000000002</v>
      </c>
      <c r="M185" s="264">
        <v>0</v>
      </c>
      <c r="N185" s="324">
        <v>11.792294807370185</v>
      </c>
      <c r="O185" s="324">
        <v>0</v>
      </c>
      <c r="P185" s="324">
        <v>0.13800000000000001</v>
      </c>
      <c r="Q185" s="244" t="s">
        <v>573</v>
      </c>
      <c r="R185" s="148">
        <v>12</v>
      </c>
      <c r="S185" s="148" t="s">
        <v>278</v>
      </c>
    </row>
    <row r="186" spans="1:19" x14ac:dyDescent="0.3">
      <c r="A186" s="148" t="s">
        <v>562</v>
      </c>
      <c r="B186" s="148">
        <v>449</v>
      </c>
      <c r="C186" t="s">
        <v>61</v>
      </c>
      <c r="D186" t="s">
        <v>62</v>
      </c>
      <c r="E186" t="s">
        <v>563</v>
      </c>
      <c r="F186" s="26" t="s">
        <v>8</v>
      </c>
      <c r="G186" s="148" t="s">
        <v>423</v>
      </c>
      <c r="H186" s="148" t="s">
        <v>424</v>
      </c>
      <c r="I186" s="148">
        <v>249.42000000000002</v>
      </c>
      <c r="J186" s="185">
        <v>24787</v>
      </c>
      <c r="K186" s="185" t="s">
        <v>1446</v>
      </c>
      <c r="L186">
        <v>3420.6060000000002</v>
      </c>
      <c r="M186" s="264">
        <v>3.4170545454545449</v>
      </c>
      <c r="N186" s="324">
        <v>10.062532779279461</v>
      </c>
      <c r="O186" s="324">
        <v>0.33958195420648624</v>
      </c>
      <c r="P186" s="324">
        <v>0.13800000000000001</v>
      </c>
      <c r="Q186" s="244" t="s">
        <v>536</v>
      </c>
      <c r="R186" s="148">
        <v>11</v>
      </c>
      <c r="S186" s="148" t="s">
        <v>62</v>
      </c>
    </row>
    <row r="187" spans="1:19" x14ac:dyDescent="0.3">
      <c r="A187" s="148" t="s">
        <v>597</v>
      </c>
      <c r="B187" s="148">
        <v>2</v>
      </c>
      <c r="C187" t="s">
        <v>1404</v>
      </c>
      <c r="D187" t="s">
        <v>1411</v>
      </c>
      <c r="E187" t="s">
        <v>587</v>
      </c>
      <c r="F187" s="26" t="s">
        <v>13</v>
      </c>
      <c r="G187" s="148" t="s">
        <v>423</v>
      </c>
      <c r="H187" s="148" t="s">
        <v>424</v>
      </c>
      <c r="I187" s="148">
        <v>461</v>
      </c>
      <c r="J187" s="185">
        <v>41328</v>
      </c>
      <c r="K187" s="185" t="s">
        <v>1446</v>
      </c>
      <c r="L187">
        <v>5703.2640000000001</v>
      </c>
      <c r="M187" s="264">
        <v>0</v>
      </c>
      <c r="N187" s="324">
        <v>11.154665118079752</v>
      </c>
      <c r="O187" s="324">
        <v>0</v>
      </c>
      <c r="P187" s="324">
        <v>0.13800000000000001</v>
      </c>
      <c r="Q187" s="244" t="s">
        <v>573</v>
      </c>
      <c r="R187" s="148">
        <v>12</v>
      </c>
      <c r="S187" s="148" t="s">
        <v>588</v>
      </c>
    </row>
    <row r="188" spans="1:19" x14ac:dyDescent="0.3">
      <c r="A188" s="148" t="s">
        <v>900</v>
      </c>
      <c r="B188" s="148">
        <v>0</v>
      </c>
      <c r="C188" t="s">
        <v>276</v>
      </c>
      <c r="D188" t="s">
        <v>279</v>
      </c>
      <c r="E188" t="s">
        <v>899</v>
      </c>
      <c r="F188" s="26" t="s">
        <v>13</v>
      </c>
      <c r="G188" s="148" t="s">
        <v>425</v>
      </c>
      <c r="H188" s="148" t="s">
        <v>426</v>
      </c>
      <c r="I188" s="148">
        <v>5809.0000000000009</v>
      </c>
      <c r="J188" s="185">
        <v>0</v>
      </c>
      <c r="K188" s="185" t="s">
        <v>490</v>
      </c>
      <c r="L188">
        <v>0</v>
      </c>
      <c r="M188" s="264">
        <v>0</v>
      </c>
      <c r="N188" s="324" t="s">
        <v>2163</v>
      </c>
      <c r="O188" s="324" t="s">
        <v>2163</v>
      </c>
      <c r="P188" s="324">
        <v>0</v>
      </c>
      <c r="Q188" s="244" t="s">
        <v>573</v>
      </c>
      <c r="R188" s="148">
        <v>12</v>
      </c>
      <c r="S188" s="148" t="s">
        <v>278</v>
      </c>
    </row>
    <row r="189" spans="1:19" x14ac:dyDescent="0.3">
      <c r="A189" s="148" t="s">
        <v>901</v>
      </c>
      <c r="B189" s="148">
        <v>0</v>
      </c>
      <c r="C189" t="s">
        <v>276</v>
      </c>
      <c r="D189" t="s">
        <v>280</v>
      </c>
      <c r="E189" t="s">
        <v>899</v>
      </c>
      <c r="F189" s="26" t="s">
        <v>13</v>
      </c>
      <c r="G189" s="148" t="s">
        <v>425</v>
      </c>
      <c r="H189" s="148" t="s">
        <v>426</v>
      </c>
      <c r="I189" s="148">
        <v>9111</v>
      </c>
      <c r="J189" s="185">
        <v>0</v>
      </c>
      <c r="K189" s="185" t="s">
        <v>490</v>
      </c>
      <c r="L189">
        <v>0</v>
      </c>
      <c r="M189" s="264">
        <v>0</v>
      </c>
      <c r="N189" s="324" t="s">
        <v>2163</v>
      </c>
      <c r="O189" s="324" t="s">
        <v>2163</v>
      </c>
      <c r="P189" s="324">
        <v>0</v>
      </c>
      <c r="Q189" s="244" t="s">
        <v>573</v>
      </c>
      <c r="R189" s="148">
        <v>12</v>
      </c>
      <c r="S189" s="148" t="s">
        <v>278</v>
      </c>
    </row>
    <row r="190" spans="1:19" x14ac:dyDescent="0.3">
      <c r="A190" s="148" t="s">
        <v>902</v>
      </c>
      <c r="B190" s="148">
        <v>343</v>
      </c>
      <c r="C190" t="s">
        <v>281</v>
      </c>
      <c r="D190" t="s">
        <v>282</v>
      </c>
      <c r="E190" t="s">
        <v>903</v>
      </c>
      <c r="F190" s="26" t="s">
        <v>9</v>
      </c>
      <c r="G190" s="148" t="s">
        <v>423</v>
      </c>
      <c r="H190" s="148" t="s">
        <v>424</v>
      </c>
      <c r="I190" s="148">
        <v>219.96499999999997</v>
      </c>
      <c r="J190" s="185">
        <v>20343</v>
      </c>
      <c r="K190" s="185" t="s">
        <v>1446</v>
      </c>
      <c r="L190">
        <v>2807.3340000000003</v>
      </c>
      <c r="M190" s="264">
        <v>3.1951666666666672</v>
      </c>
      <c r="N190" s="324">
        <v>10.812810303298431</v>
      </c>
      <c r="O190" s="324">
        <v>0.29549826336008012</v>
      </c>
      <c r="P190" s="324">
        <v>0.13800000000000001</v>
      </c>
      <c r="Q190" s="244" t="s">
        <v>536</v>
      </c>
      <c r="R190" s="148">
        <v>12</v>
      </c>
      <c r="S190" s="148" t="s">
        <v>282</v>
      </c>
    </row>
    <row r="191" spans="1:19" x14ac:dyDescent="0.3">
      <c r="A191" s="148" t="s">
        <v>904</v>
      </c>
      <c r="B191" s="148">
        <v>343</v>
      </c>
      <c r="C191" t="s">
        <v>281</v>
      </c>
      <c r="D191" t="s">
        <v>283</v>
      </c>
      <c r="E191" t="s">
        <v>905</v>
      </c>
      <c r="F191" s="26" t="s">
        <v>9</v>
      </c>
      <c r="G191" s="148" t="s">
        <v>423</v>
      </c>
      <c r="H191" s="148" t="s">
        <v>424</v>
      </c>
      <c r="I191" s="148">
        <v>256.80099999999999</v>
      </c>
      <c r="J191" s="185">
        <v>24738</v>
      </c>
      <c r="K191" s="185" t="s">
        <v>1446</v>
      </c>
      <c r="L191">
        <v>3413.8440000000005</v>
      </c>
      <c r="M191" s="264">
        <v>3.1951666666666672</v>
      </c>
      <c r="N191" s="324">
        <v>10.380831110033148</v>
      </c>
      <c r="O191" s="324">
        <v>0.30779488008224271</v>
      </c>
      <c r="P191" s="324">
        <v>0.13800000000000001</v>
      </c>
      <c r="Q191" s="244" t="s">
        <v>536</v>
      </c>
      <c r="R191" s="148">
        <v>12</v>
      </c>
      <c r="S191" s="148" t="s">
        <v>283</v>
      </c>
    </row>
    <row r="192" spans="1:19" x14ac:dyDescent="0.3">
      <c r="A192" s="148" t="s">
        <v>906</v>
      </c>
      <c r="B192" s="148">
        <v>343</v>
      </c>
      <c r="C192" t="s">
        <v>281</v>
      </c>
      <c r="D192" t="s">
        <v>284</v>
      </c>
      <c r="E192" t="s">
        <v>907</v>
      </c>
      <c r="F192" s="26" t="s">
        <v>9</v>
      </c>
      <c r="G192" s="148" t="s">
        <v>423</v>
      </c>
      <c r="H192" s="148" t="s">
        <v>424</v>
      </c>
      <c r="I192" s="148">
        <v>56.324000000000005</v>
      </c>
      <c r="J192" s="185">
        <v>9271</v>
      </c>
      <c r="K192" s="185" t="s">
        <v>1446</v>
      </c>
      <c r="L192">
        <v>1279.3980000000001</v>
      </c>
      <c r="M192" s="264">
        <v>3.1951666666666672</v>
      </c>
      <c r="N192" s="324">
        <v>6.0752885341387133</v>
      </c>
      <c r="O192" s="324">
        <v>0.52592838162535804</v>
      </c>
      <c r="P192" s="324">
        <v>0.13800000000000001</v>
      </c>
      <c r="Q192" s="244" t="s">
        <v>536</v>
      </c>
      <c r="R192" s="148">
        <v>12</v>
      </c>
      <c r="S192" s="148" t="s">
        <v>284</v>
      </c>
    </row>
    <row r="193" spans="1:19" x14ac:dyDescent="0.3">
      <c r="A193" s="148" t="s">
        <v>908</v>
      </c>
      <c r="B193" s="148">
        <v>343</v>
      </c>
      <c r="C193" t="s">
        <v>281</v>
      </c>
      <c r="D193" t="s">
        <v>285</v>
      </c>
      <c r="E193" t="s">
        <v>909</v>
      </c>
      <c r="F193" s="26" t="s">
        <v>9</v>
      </c>
      <c r="G193" s="148" t="s">
        <v>423</v>
      </c>
      <c r="H193" s="148" t="s">
        <v>424</v>
      </c>
      <c r="I193" s="148">
        <v>257.45600000000002</v>
      </c>
      <c r="J193" s="185">
        <v>25113</v>
      </c>
      <c r="K193" s="185" t="s">
        <v>1446</v>
      </c>
      <c r="L193">
        <v>3465.5940000000005</v>
      </c>
      <c r="M193" s="264">
        <v>3.1951666666666672</v>
      </c>
      <c r="N193" s="324">
        <v>10.251901405646478</v>
      </c>
      <c r="O193" s="324">
        <v>0.31166576230501525</v>
      </c>
      <c r="P193" s="324">
        <v>0.13800000000000001</v>
      </c>
      <c r="Q193" s="244" t="s">
        <v>536</v>
      </c>
      <c r="R193" s="148">
        <v>12</v>
      </c>
      <c r="S193" s="148" t="s">
        <v>285</v>
      </c>
    </row>
    <row r="194" spans="1:19" x14ac:dyDescent="0.3">
      <c r="A194" s="148" t="s">
        <v>910</v>
      </c>
      <c r="B194" s="148">
        <v>343</v>
      </c>
      <c r="C194" t="s">
        <v>281</v>
      </c>
      <c r="D194" t="s">
        <v>286</v>
      </c>
      <c r="E194" t="s">
        <v>911</v>
      </c>
      <c r="F194" s="26" t="s">
        <v>9</v>
      </c>
      <c r="G194" s="148" t="s">
        <v>423</v>
      </c>
      <c r="H194" s="148" t="s">
        <v>424</v>
      </c>
      <c r="I194" s="148">
        <v>120.03600000000002</v>
      </c>
      <c r="J194" s="185">
        <v>13375</v>
      </c>
      <c r="K194" s="185" t="s">
        <v>1446</v>
      </c>
      <c r="L194">
        <v>1845.7500000000002</v>
      </c>
      <c r="M194" s="264">
        <v>3.1951666666666672</v>
      </c>
      <c r="N194" s="324">
        <v>8.974654205607477</v>
      </c>
      <c r="O194" s="324">
        <v>0.3560211450453753</v>
      </c>
      <c r="P194" s="324">
        <v>0.13800000000000001</v>
      </c>
      <c r="Q194" s="244" t="s">
        <v>536</v>
      </c>
      <c r="R194" s="148">
        <v>12</v>
      </c>
      <c r="S194" s="148" t="s">
        <v>286</v>
      </c>
    </row>
    <row r="195" spans="1:19" x14ac:dyDescent="0.3">
      <c r="A195" s="148" t="s">
        <v>910</v>
      </c>
      <c r="B195" s="148">
        <v>343</v>
      </c>
      <c r="C195" t="s">
        <v>281</v>
      </c>
      <c r="D195" t="s">
        <v>286</v>
      </c>
      <c r="E195" t="s">
        <v>911</v>
      </c>
      <c r="F195" s="26" t="s">
        <v>9</v>
      </c>
      <c r="G195" s="148" t="s">
        <v>423</v>
      </c>
      <c r="H195" s="148" t="s">
        <v>424</v>
      </c>
      <c r="I195" s="148">
        <v>120.03600000000002</v>
      </c>
      <c r="J195" s="185">
        <v>13375</v>
      </c>
      <c r="K195" s="185" t="s">
        <v>1446</v>
      </c>
      <c r="L195">
        <v>1845.7500000000002</v>
      </c>
      <c r="M195" s="264">
        <v>3.1951666666666672</v>
      </c>
      <c r="N195" s="324">
        <v>8.974654205607477</v>
      </c>
      <c r="O195" s="324">
        <v>0.3560211450453753</v>
      </c>
      <c r="P195" s="324">
        <v>0.13800000000000001</v>
      </c>
      <c r="Q195" s="244" t="s">
        <v>536</v>
      </c>
      <c r="R195" s="148">
        <v>12</v>
      </c>
      <c r="S195" s="148" t="s">
        <v>286</v>
      </c>
    </row>
    <row r="196" spans="1:19" x14ac:dyDescent="0.3">
      <c r="A196" s="148" t="s">
        <v>912</v>
      </c>
      <c r="B196" s="148">
        <v>22</v>
      </c>
      <c r="C196" t="s">
        <v>287</v>
      </c>
      <c r="D196" t="s">
        <v>288</v>
      </c>
      <c r="E196" t="s">
        <v>913</v>
      </c>
      <c r="F196" s="26" t="s">
        <v>6</v>
      </c>
      <c r="G196" s="148" t="s">
        <v>423</v>
      </c>
      <c r="H196" s="148" t="s">
        <v>424</v>
      </c>
      <c r="I196" s="148">
        <v>25789.399999999994</v>
      </c>
      <c r="J196" s="185">
        <v>1726006</v>
      </c>
      <c r="K196" s="185" t="s">
        <v>1446</v>
      </c>
      <c r="L196">
        <v>238188.82800000001</v>
      </c>
      <c r="M196" s="264">
        <v>2.3125666666666662</v>
      </c>
      <c r="N196" s="324">
        <v>14.941663006965209</v>
      </c>
      <c r="O196" s="324">
        <v>0.15477304404393538</v>
      </c>
      <c r="P196" s="324">
        <v>0.13800000000000001</v>
      </c>
      <c r="Q196" s="244" t="s">
        <v>536</v>
      </c>
      <c r="R196" s="148">
        <v>12</v>
      </c>
      <c r="S196" s="148" t="s">
        <v>914</v>
      </c>
    </row>
    <row r="197" spans="1:19" x14ac:dyDescent="0.3">
      <c r="A197" s="148" t="s">
        <v>915</v>
      </c>
      <c r="B197" s="148">
        <v>625</v>
      </c>
      <c r="C197" t="s">
        <v>406</v>
      </c>
      <c r="D197" t="s">
        <v>407</v>
      </c>
      <c r="E197" t="s">
        <v>916</v>
      </c>
      <c r="F197" s="26" t="s">
        <v>9</v>
      </c>
      <c r="G197" s="148" t="s">
        <v>423</v>
      </c>
      <c r="H197" s="148" t="s">
        <v>424</v>
      </c>
      <c r="I197" s="148">
        <v>295.82900000000001</v>
      </c>
      <c r="J197" s="185">
        <v>24432</v>
      </c>
      <c r="K197" s="185" t="s">
        <v>1446</v>
      </c>
      <c r="L197">
        <v>3371.6160000000004</v>
      </c>
      <c r="M197" s="264">
        <v>3.1710500000000001</v>
      </c>
      <c r="N197" s="324">
        <v>12.108259659463</v>
      </c>
      <c r="O197" s="324">
        <v>0.26189147649486694</v>
      </c>
      <c r="P197" s="324">
        <v>0.13800000000000001</v>
      </c>
      <c r="Q197" s="244" t="s">
        <v>536</v>
      </c>
      <c r="R197" s="148">
        <v>4</v>
      </c>
      <c r="S197" s="148" t="s">
        <v>407</v>
      </c>
    </row>
    <row r="198" spans="1:19" x14ac:dyDescent="0.3">
      <c r="A198" s="148" t="s">
        <v>598</v>
      </c>
      <c r="B198" s="148">
        <v>2</v>
      </c>
      <c r="C198" t="s">
        <v>1404</v>
      </c>
      <c r="D198" t="s">
        <v>88</v>
      </c>
      <c r="E198" t="s">
        <v>587</v>
      </c>
      <c r="F198" s="26" t="s">
        <v>13</v>
      </c>
      <c r="G198" s="148" t="s">
        <v>423</v>
      </c>
      <c r="H198" s="148" t="s">
        <v>424</v>
      </c>
      <c r="I198" s="148">
        <v>1713</v>
      </c>
      <c r="J198" s="185">
        <v>119784</v>
      </c>
      <c r="K198" s="185" t="s">
        <v>1446</v>
      </c>
      <c r="L198">
        <v>16530.192000000003</v>
      </c>
      <c r="M198" s="264">
        <v>0</v>
      </c>
      <c r="N198" s="324">
        <v>14.300741334401923</v>
      </c>
      <c r="O198" s="324">
        <v>0</v>
      </c>
      <c r="P198" s="324">
        <v>0.13800000000000001</v>
      </c>
      <c r="Q198" s="244" t="s">
        <v>573</v>
      </c>
      <c r="R198" s="148">
        <v>12</v>
      </c>
      <c r="S198" s="148" t="s">
        <v>588</v>
      </c>
    </row>
    <row r="199" spans="1:19" x14ac:dyDescent="0.3">
      <c r="A199" s="148" t="s">
        <v>917</v>
      </c>
      <c r="B199" s="148">
        <v>365</v>
      </c>
      <c r="C199" t="s">
        <v>291</v>
      </c>
      <c r="D199" t="s">
        <v>292</v>
      </c>
      <c r="E199" t="s">
        <v>918</v>
      </c>
      <c r="F199" s="26" t="s">
        <v>9</v>
      </c>
      <c r="G199" s="148" t="s">
        <v>423</v>
      </c>
      <c r="H199" s="148" t="s">
        <v>424</v>
      </c>
      <c r="I199" s="148">
        <v>1452.6959999999999</v>
      </c>
      <c r="J199" s="185">
        <v>111008</v>
      </c>
      <c r="K199" s="185" t="s">
        <v>1446</v>
      </c>
      <c r="L199">
        <v>15319.104000000001</v>
      </c>
      <c r="M199" s="264">
        <v>3.0861833333333331</v>
      </c>
      <c r="N199" s="324">
        <v>13.086408186797348</v>
      </c>
      <c r="O199" s="324">
        <v>0.23583119900286545</v>
      </c>
      <c r="P199" s="324">
        <v>0.13800000000000001</v>
      </c>
      <c r="Q199" s="244" t="s">
        <v>536</v>
      </c>
      <c r="R199" s="148">
        <v>12</v>
      </c>
      <c r="S199" s="148" t="s">
        <v>292</v>
      </c>
    </row>
    <row r="200" spans="1:19" x14ac:dyDescent="0.3">
      <c r="A200" s="148" t="s">
        <v>1037</v>
      </c>
      <c r="B200" s="148">
        <v>659</v>
      </c>
      <c r="C200" t="s">
        <v>293</v>
      </c>
      <c r="D200" t="s">
        <v>294</v>
      </c>
      <c r="E200" t="s">
        <v>1038</v>
      </c>
      <c r="F200" s="26" t="s">
        <v>6</v>
      </c>
      <c r="G200" s="148" t="s">
        <v>428</v>
      </c>
      <c r="H200" s="148" t="s">
        <v>429</v>
      </c>
      <c r="I200" s="148">
        <v>11.794</v>
      </c>
      <c r="J200" s="185">
        <v>0</v>
      </c>
      <c r="K200" s="185" t="s">
        <v>490</v>
      </c>
      <c r="L200">
        <v>0</v>
      </c>
      <c r="M200" s="264">
        <v>0</v>
      </c>
      <c r="N200" s="324" t="s">
        <v>2163</v>
      </c>
      <c r="O200" s="324" t="s">
        <v>2163</v>
      </c>
      <c r="P200" s="324">
        <v>0</v>
      </c>
      <c r="Q200" s="244" t="s">
        <v>536</v>
      </c>
      <c r="R200" s="148">
        <v>5</v>
      </c>
      <c r="S200" s="148" t="s">
        <v>294</v>
      </c>
    </row>
    <row r="201" spans="1:19" x14ac:dyDescent="0.3">
      <c r="A201" s="148" t="s">
        <v>1037</v>
      </c>
      <c r="B201" s="148">
        <v>659</v>
      </c>
      <c r="C201" t="s">
        <v>293</v>
      </c>
      <c r="D201" t="s">
        <v>294</v>
      </c>
      <c r="E201" t="s">
        <v>1038</v>
      </c>
      <c r="F201" s="26" t="s">
        <v>6</v>
      </c>
      <c r="G201" s="148" t="s">
        <v>1043</v>
      </c>
      <c r="H201" s="148" t="s">
        <v>1044</v>
      </c>
      <c r="I201" s="148">
        <v>0.7320000000000001</v>
      </c>
      <c r="J201" s="185">
        <v>0</v>
      </c>
      <c r="K201" s="185" t="s">
        <v>490</v>
      </c>
      <c r="L201">
        <v>0</v>
      </c>
      <c r="M201" s="264">
        <v>0</v>
      </c>
      <c r="N201" s="324" t="s">
        <v>2163</v>
      </c>
      <c r="O201" s="324" t="s">
        <v>2163</v>
      </c>
      <c r="P201" s="324">
        <v>0</v>
      </c>
      <c r="Q201" s="244" t="s">
        <v>536</v>
      </c>
      <c r="R201" s="148">
        <v>7</v>
      </c>
      <c r="S201" s="148" t="s">
        <v>294</v>
      </c>
    </row>
    <row r="202" spans="1:19" x14ac:dyDescent="0.3">
      <c r="A202" s="148" t="s">
        <v>1037</v>
      </c>
      <c r="B202" s="148">
        <v>659</v>
      </c>
      <c r="C202" t="s">
        <v>293</v>
      </c>
      <c r="D202" t="s">
        <v>294</v>
      </c>
      <c r="E202" t="s">
        <v>1038</v>
      </c>
      <c r="F202" s="26" t="s">
        <v>6</v>
      </c>
      <c r="G202" s="148" t="s">
        <v>423</v>
      </c>
      <c r="H202" s="148" t="s">
        <v>424</v>
      </c>
      <c r="I202" s="148">
        <v>976.3209999999998</v>
      </c>
      <c r="J202" s="185">
        <v>38515</v>
      </c>
      <c r="K202" s="185" t="s">
        <v>1446</v>
      </c>
      <c r="L202">
        <v>5315.0700000000006</v>
      </c>
      <c r="M202" s="264">
        <v>3.2863333333333333</v>
      </c>
      <c r="N202" s="324">
        <v>25.349110736076849</v>
      </c>
      <c r="O202" s="324">
        <v>0.12964294359471254</v>
      </c>
      <c r="P202" s="324">
        <v>0.13800000000000001</v>
      </c>
      <c r="Q202" s="244" t="s">
        <v>536</v>
      </c>
      <c r="R202" s="148">
        <v>12</v>
      </c>
      <c r="S202" s="148" t="s">
        <v>294</v>
      </c>
    </row>
    <row r="203" spans="1:19" x14ac:dyDescent="0.3">
      <c r="A203" s="148" t="s">
        <v>919</v>
      </c>
      <c r="B203" s="148">
        <v>340</v>
      </c>
      <c r="C203" t="s">
        <v>295</v>
      </c>
      <c r="D203" t="s">
        <v>296</v>
      </c>
      <c r="E203" t="s">
        <v>920</v>
      </c>
      <c r="F203" s="26" t="s">
        <v>4</v>
      </c>
      <c r="G203" s="148" t="s">
        <v>423</v>
      </c>
      <c r="H203" s="148" t="s">
        <v>424</v>
      </c>
      <c r="I203" s="148">
        <v>299.75799999999998</v>
      </c>
      <c r="J203" s="185">
        <v>26937</v>
      </c>
      <c r="K203" s="185" t="s">
        <v>1446</v>
      </c>
      <c r="L203">
        <v>3717.3060000000005</v>
      </c>
      <c r="M203" s="264">
        <v>3.5868083333333338</v>
      </c>
      <c r="N203" s="324">
        <v>11.128113746890893</v>
      </c>
      <c r="O203" s="324">
        <v>0.32231952466656444</v>
      </c>
      <c r="P203" s="324">
        <v>0.13800000000000001</v>
      </c>
      <c r="Q203" s="244" t="s">
        <v>536</v>
      </c>
      <c r="R203" s="148">
        <v>12</v>
      </c>
      <c r="S203" s="148" t="s">
        <v>296</v>
      </c>
    </row>
    <row r="204" spans="1:19" x14ac:dyDescent="0.3">
      <c r="A204" s="148" t="s">
        <v>921</v>
      </c>
      <c r="B204" s="148">
        <v>661</v>
      </c>
      <c r="C204" t="s">
        <v>297</v>
      </c>
      <c r="D204" t="s">
        <v>298</v>
      </c>
      <c r="E204" t="s">
        <v>922</v>
      </c>
      <c r="F204" s="26" t="s">
        <v>6</v>
      </c>
      <c r="G204" s="148" t="s">
        <v>423</v>
      </c>
      <c r="H204" s="148" t="s">
        <v>424</v>
      </c>
      <c r="I204" s="148">
        <v>710.601</v>
      </c>
      <c r="J204" s="185">
        <v>58072</v>
      </c>
      <c r="K204" s="185" t="s">
        <v>1446</v>
      </c>
      <c r="L204">
        <v>8013.9360000000006</v>
      </c>
      <c r="M204" s="264">
        <v>3.2903833333333332</v>
      </c>
      <c r="N204" s="324">
        <v>12.236551177848188</v>
      </c>
      <c r="O204" s="324">
        <v>0.26889793418997909</v>
      </c>
      <c r="P204" s="324">
        <v>0.13800000000000001</v>
      </c>
      <c r="Q204" s="244" t="s">
        <v>536</v>
      </c>
      <c r="R204" s="148">
        <v>12</v>
      </c>
      <c r="S204" s="148" t="s">
        <v>298</v>
      </c>
    </row>
    <row r="205" spans="1:19" x14ac:dyDescent="0.3">
      <c r="A205" s="148" t="s">
        <v>923</v>
      </c>
      <c r="B205" s="148">
        <v>416</v>
      </c>
      <c r="C205" t="s">
        <v>299</v>
      </c>
      <c r="D205" t="s">
        <v>300</v>
      </c>
      <c r="E205" t="s">
        <v>924</v>
      </c>
      <c r="F205" s="26" t="s">
        <v>14</v>
      </c>
      <c r="G205" s="148" t="s">
        <v>423</v>
      </c>
      <c r="H205" s="148" t="s">
        <v>424</v>
      </c>
      <c r="I205" s="148">
        <v>463.63199999999995</v>
      </c>
      <c r="J205" s="185">
        <v>43216</v>
      </c>
      <c r="K205" s="185" t="s">
        <v>1446</v>
      </c>
      <c r="L205">
        <v>5963.8080000000009</v>
      </c>
      <c r="M205" s="264">
        <v>4.8994799999999996</v>
      </c>
      <c r="N205" s="324">
        <v>10.728248796741946</v>
      </c>
      <c r="O205" s="324">
        <v>0.45668963246712913</v>
      </c>
      <c r="P205" s="324">
        <v>0.13800000000000001</v>
      </c>
      <c r="Q205" s="244" t="s">
        <v>536</v>
      </c>
      <c r="R205" s="148">
        <v>10</v>
      </c>
      <c r="S205" s="148" t="s">
        <v>300</v>
      </c>
    </row>
    <row r="206" spans="1:19" x14ac:dyDescent="0.3">
      <c r="A206" s="148" t="s">
        <v>925</v>
      </c>
      <c r="B206" s="148">
        <v>150</v>
      </c>
      <c r="C206" t="s">
        <v>301</v>
      </c>
      <c r="D206" t="s">
        <v>302</v>
      </c>
      <c r="E206" t="s">
        <v>926</v>
      </c>
      <c r="F206" s="26" t="s">
        <v>5</v>
      </c>
      <c r="G206" s="148" t="s">
        <v>428</v>
      </c>
      <c r="H206" s="148" t="s">
        <v>429</v>
      </c>
      <c r="I206" s="148">
        <v>2347.98</v>
      </c>
      <c r="J206" s="185">
        <v>0</v>
      </c>
      <c r="K206" s="185" t="s">
        <v>490</v>
      </c>
      <c r="L206">
        <v>0</v>
      </c>
      <c r="M206" s="264">
        <v>0</v>
      </c>
      <c r="N206" s="324" t="s">
        <v>2163</v>
      </c>
      <c r="O206" s="324" t="s">
        <v>2163</v>
      </c>
      <c r="P206" s="324">
        <v>0</v>
      </c>
      <c r="Q206" s="244" t="s">
        <v>536</v>
      </c>
      <c r="R206" s="148">
        <v>12</v>
      </c>
      <c r="S206" s="148" t="s">
        <v>168</v>
      </c>
    </row>
    <row r="207" spans="1:19" x14ac:dyDescent="0.3">
      <c r="A207" s="148" t="s">
        <v>925</v>
      </c>
      <c r="B207" s="148">
        <v>150</v>
      </c>
      <c r="C207" t="s">
        <v>301</v>
      </c>
      <c r="D207" t="s">
        <v>302</v>
      </c>
      <c r="E207" t="s">
        <v>926</v>
      </c>
      <c r="F207" s="26" t="s">
        <v>5</v>
      </c>
      <c r="G207" s="148" t="s">
        <v>423</v>
      </c>
      <c r="H207" s="148" t="s">
        <v>424</v>
      </c>
      <c r="I207" s="148">
        <v>28959.26</v>
      </c>
      <c r="J207" s="185">
        <v>1824469</v>
      </c>
      <c r="K207" s="185" t="s">
        <v>1446</v>
      </c>
      <c r="L207">
        <v>251776.72200000001</v>
      </c>
      <c r="M207" s="264">
        <v>2.5290166666666667</v>
      </c>
      <c r="N207" s="324">
        <v>15.872705976369014</v>
      </c>
      <c r="O207" s="324">
        <v>0.15933116070012379</v>
      </c>
      <c r="P207" s="324">
        <v>0.13800000000000001</v>
      </c>
      <c r="Q207" s="244" t="s">
        <v>536</v>
      </c>
      <c r="R207" s="148">
        <v>12</v>
      </c>
      <c r="S207" s="148" t="s">
        <v>168</v>
      </c>
    </row>
    <row r="208" spans="1:19" x14ac:dyDescent="0.3">
      <c r="A208" s="148" t="s">
        <v>927</v>
      </c>
      <c r="B208" s="148">
        <v>254</v>
      </c>
      <c r="C208" t="s">
        <v>303</v>
      </c>
      <c r="D208" t="s">
        <v>304</v>
      </c>
      <c r="E208" t="s">
        <v>928</v>
      </c>
      <c r="F208" s="26" t="s">
        <v>10</v>
      </c>
      <c r="G208" s="148" t="s">
        <v>423</v>
      </c>
      <c r="H208" s="148" t="s">
        <v>424</v>
      </c>
      <c r="I208" s="148">
        <v>4042.567</v>
      </c>
      <c r="J208" s="185">
        <v>297185</v>
      </c>
      <c r="K208" s="185" t="s">
        <v>1446</v>
      </c>
      <c r="L208">
        <v>41011.530000000006</v>
      </c>
      <c r="M208" s="264">
        <v>5.0993000000000004</v>
      </c>
      <c r="N208" s="324">
        <v>13.602863536181166</v>
      </c>
      <c r="O208" s="324">
        <v>0.37486959906910639</v>
      </c>
      <c r="P208" s="324">
        <v>0.13800000000000001</v>
      </c>
      <c r="Q208" s="244" t="s">
        <v>536</v>
      </c>
      <c r="R208" s="148">
        <v>12</v>
      </c>
      <c r="S208" s="148" t="s">
        <v>304</v>
      </c>
    </row>
    <row r="209" spans="1:19" x14ac:dyDescent="0.3">
      <c r="A209" s="148" t="s">
        <v>929</v>
      </c>
      <c r="B209" s="148">
        <v>254</v>
      </c>
      <c r="C209" t="s">
        <v>303</v>
      </c>
      <c r="D209" t="s">
        <v>1412</v>
      </c>
      <c r="E209" t="s">
        <v>930</v>
      </c>
      <c r="F209" s="26" t="s">
        <v>10</v>
      </c>
      <c r="G209" s="148" t="s">
        <v>423</v>
      </c>
      <c r="H209" s="148" t="s">
        <v>424</v>
      </c>
      <c r="I209" s="148">
        <v>2782.0000000000005</v>
      </c>
      <c r="J209" s="185">
        <v>256284</v>
      </c>
      <c r="K209" s="185" t="s">
        <v>1446</v>
      </c>
      <c r="L209">
        <v>35367.192000000003</v>
      </c>
      <c r="M209" s="264">
        <v>0</v>
      </c>
      <c r="N209" s="324">
        <v>10.85514507343416</v>
      </c>
      <c r="O209" s="324">
        <v>0</v>
      </c>
      <c r="P209" s="324">
        <v>0.13800000000000001</v>
      </c>
      <c r="Q209" s="244" t="s">
        <v>573</v>
      </c>
      <c r="R209" s="148">
        <v>12</v>
      </c>
      <c r="S209" s="148" t="s">
        <v>305</v>
      </c>
    </row>
    <row r="210" spans="1:19" x14ac:dyDescent="0.3">
      <c r="A210" s="148" t="s">
        <v>931</v>
      </c>
      <c r="B210" s="148">
        <v>254</v>
      </c>
      <c r="C210" t="s">
        <v>303</v>
      </c>
      <c r="D210" t="s">
        <v>2181</v>
      </c>
      <c r="E210" t="s">
        <v>932</v>
      </c>
      <c r="F210" s="26" t="s">
        <v>10</v>
      </c>
      <c r="G210" s="148" t="s">
        <v>423</v>
      </c>
      <c r="H210" s="148" t="s">
        <v>424</v>
      </c>
      <c r="I210" s="148">
        <v>4510</v>
      </c>
      <c r="J210" s="185">
        <v>334656</v>
      </c>
      <c r="K210" s="185" t="s">
        <v>1446</v>
      </c>
      <c r="L210">
        <v>46182.528000000006</v>
      </c>
      <c r="M210" s="264">
        <v>0</v>
      </c>
      <c r="N210" s="324">
        <v>13.476525148211895</v>
      </c>
      <c r="O210" s="324">
        <v>0</v>
      </c>
      <c r="P210" s="324">
        <v>0.13800000000000001</v>
      </c>
      <c r="Q210" s="244" t="s">
        <v>573</v>
      </c>
      <c r="R210" s="148">
        <v>12</v>
      </c>
      <c r="S210" s="148" t="s">
        <v>306</v>
      </c>
    </row>
    <row r="211" spans="1:19" x14ac:dyDescent="0.3">
      <c r="A211" s="148" t="s">
        <v>933</v>
      </c>
      <c r="B211" s="148">
        <v>254</v>
      </c>
      <c r="C211" t="s">
        <v>303</v>
      </c>
      <c r="D211" t="s">
        <v>1413</v>
      </c>
      <c r="E211" t="s">
        <v>934</v>
      </c>
      <c r="F211" s="26" t="s">
        <v>10</v>
      </c>
      <c r="G211" s="148" t="s">
        <v>423</v>
      </c>
      <c r="H211" s="148" t="s">
        <v>424</v>
      </c>
      <c r="I211" s="148">
        <v>1675.12</v>
      </c>
      <c r="J211" s="185">
        <v>149268</v>
      </c>
      <c r="K211" s="185" t="s">
        <v>1446</v>
      </c>
      <c r="L211">
        <v>20598.984</v>
      </c>
      <c r="M211" s="264">
        <v>0</v>
      </c>
      <c r="N211" s="324">
        <v>11.22223115470161</v>
      </c>
      <c r="O211" s="324">
        <v>0</v>
      </c>
      <c r="P211" s="324">
        <v>0.13800000000000001</v>
      </c>
      <c r="Q211" s="244" t="s">
        <v>573</v>
      </c>
      <c r="R211" s="148">
        <v>12</v>
      </c>
      <c r="S211" s="148" t="s">
        <v>307</v>
      </c>
    </row>
    <row r="212" spans="1:19" x14ac:dyDescent="0.3">
      <c r="A212" s="148" t="s">
        <v>933</v>
      </c>
      <c r="B212" s="148">
        <v>254</v>
      </c>
      <c r="C212" t="s">
        <v>303</v>
      </c>
      <c r="D212" t="s">
        <v>1413</v>
      </c>
      <c r="E212" t="s">
        <v>934</v>
      </c>
      <c r="F212" s="26" t="s">
        <v>10</v>
      </c>
      <c r="G212" s="148" t="s">
        <v>430</v>
      </c>
      <c r="H212" s="148" t="s">
        <v>424</v>
      </c>
      <c r="I212" s="148">
        <v>5226.88</v>
      </c>
      <c r="J212" s="185">
        <v>64763</v>
      </c>
      <c r="K212" s="185" t="s">
        <v>1045</v>
      </c>
      <c r="L212">
        <v>66446.838000000003</v>
      </c>
      <c r="M212" s="264">
        <v>0</v>
      </c>
      <c r="N212" s="324">
        <v>80.707811559069228</v>
      </c>
      <c r="O212" s="324">
        <v>0</v>
      </c>
      <c r="P212" s="324">
        <v>1.026</v>
      </c>
      <c r="Q212" s="244" t="s">
        <v>573</v>
      </c>
      <c r="R212" s="148">
        <v>12</v>
      </c>
      <c r="S212" s="148" t="s">
        <v>307</v>
      </c>
    </row>
    <row r="213" spans="1:19" x14ac:dyDescent="0.3">
      <c r="A213" s="148" t="s">
        <v>933</v>
      </c>
      <c r="B213" s="148">
        <v>254</v>
      </c>
      <c r="C213" t="s">
        <v>303</v>
      </c>
      <c r="D213" t="s">
        <v>307</v>
      </c>
      <c r="E213" t="s">
        <v>934</v>
      </c>
      <c r="F213" s="26" t="s">
        <v>10</v>
      </c>
      <c r="G213" s="148" t="s">
        <v>430</v>
      </c>
      <c r="I213" s="148">
        <v>0</v>
      </c>
      <c r="J213" s="185">
        <v>0</v>
      </c>
      <c r="K213" s="185">
        <v>0</v>
      </c>
      <c r="L213">
        <v>0</v>
      </c>
      <c r="M213" s="264">
        <v>0</v>
      </c>
      <c r="N213" s="324" t="s">
        <v>2163</v>
      </c>
      <c r="O213" s="324" t="s">
        <v>2163</v>
      </c>
      <c r="P213" s="324">
        <v>1.026</v>
      </c>
      <c r="Q213" s="244">
        <v>0</v>
      </c>
      <c r="R213" s="148">
        <v>0</v>
      </c>
      <c r="S213" s="148" t="s">
        <v>307</v>
      </c>
    </row>
    <row r="214" spans="1:19" x14ac:dyDescent="0.3">
      <c r="A214" s="148" t="s">
        <v>933</v>
      </c>
      <c r="B214" s="148">
        <v>254</v>
      </c>
      <c r="C214" t="s">
        <v>303</v>
      </c>
      <c r="D214" t="s">
        <v>307</v>
      </c>
      <c r="E214" t="s">
        <v>934</v>
      </c>
      <c r="F214" s="26" t="s">
        <v>10</v>
      </c>
      <c r="G214" s="148" t="s">
        <v>430</v>
      </c>
      <c r="H214" s="148" t="s">
        <v>1452</v>
      </c>
      <c r="I214" s="148">
        <v>0</v>
      </c>
      <c r="J214" s="185">
        <v>0</v>
      </c>
      <c r="K214" s="185">
        <v>0</v>
      </c>
      <c r="L214">
        <v>0</v>
      </c>
      <c r="M214" s="264">
        <v>0</v>
      </c>
      <c r="N214" s="324" t="s">
        <v>2163</v>
      </c>
      <c r="O214" s="324" t="s">
        <v>2163</v>
      </c>
      <c r="P214" s="324">
        <v>1.026</v>
      </c>
      <c r="Q214" s="244">
        <v>0</v>
      </c>
      <c r="R214" s="148">
        <v>0</v>
      </c>
      <c r="S214" s="148" t="s">
        <v>307</v>
      </c>
    </row>
    <row r="215" spans="1:19" x14ac:dyDescent="0.3">
      <c r="A215" s="148" t="s">
        <v>599</v>
      </c>
      <c r="B215" s="148">
        <v>2</v>
      </c>
      <c r="C215" t="s">
        <v>80</v>
      </c>
      <c r="D215" t="s">
        <v>89</v>
      </c>
      <c r="E215" t="s">
        <v>591</v>
      </c>
      <c r="F215" s="26" t="s">
        <v>13</v>
      </c>
      <c r="G215" s="148" t="s">
        <v>425</v>
      </c>
      <c r="H215" s="148" t="s">
        <v>426</v>
      </c>
      <c r="I215" s="148">
        <v>0</v>
      </c>
      <c r="J215" s="185">
        <v>0</v>
      </c>
      <c r="K215" s="185">
        <v>0</v>
      </c>
      <c r="L215">
        <v>0</v>
      </c>
      <c r="M215" s="264">
        <v>0</v>
      </c>
      <c r="N215" s="324" t="s">
        <v>2163</v>
      </c>
      <c r="O215" s="324" t="s">
        <v>2163</v>
      </c>
      <c r="P215" s="324">
        <v>0</v>
      </c>
      <c r="Q215" s="244">
        <v>0</v>
      </c>
      <c r="R215" s="148">
        <v>0</v>
      </c>
      <c r="S215" s="148" t="s">
        <v>592</v>
      </c>
    </row>
    <row r="216" spans="1:19" x14ac:dyDescent="0.3">
      <c r="A216" s="148" t="s">
        <v>599</v>
      </c>
      <c r="B216" s="148">
        <v>2</v>
      </c>
      <c r="C216" t="s">
        <v>1404</v>
      </c>
      <c r="D216" t="s">
        <v>89</v>
      </c>
      <c r="E216" t="s">
        <v>591</v>
      </c>
      <c r="F216" s="26" t="s">
        <v>13</v>
      </c>
      <c r="G216" s="148" t="s">
        <v>423</v>
      </c>
      <c r="H216" s="148" t="s">
        <v>424</v>
      </c>
      <c r="I216" s="148">
        <v>-72</v>
      </c>
      <c r="J216" s="185">
        <v>17808</v>
      </c>
      <c r="K216" s="185" t="s">
        <v>1446</v>
      </c>
      <c r="L216">
        <v>2457.5040000000004</v>
      </c>
      <c r="M216" s="264">
        <v>0</v>
      </c>
      <c r="N216" s="324">
        <v>-4.0431266846361185</v>
      </c>
      <c r="O216" s="324">
        <v>0</v>
      </c>
      <c r="P216" s="324">
        <v>0.13800000000000001</v>
      </c>
      <c r="Q216" s="244" t="s">
        <v>573</v>
      </c>
      <c r="R216" s="148">
        <v>12</v>
      </c>
      <c r="S216" s="148" t="s">
        <v>592</v>
      </c>
    </row>
    <row r="217" spans="1:19" x14ac:dyDescent="0.3">
      <c r="A217" s="148" t="s">
        <v>935</v>
      </c>
      <c r="B217" s="148">
        <v>254</v>
      </c>
      <c r="C217" t="s">
        <v>303</v>
      </c>
      <c r="D217" t="s">
        <v>1414</v>
      </c>
      <c r="E217" t="s">
        <v>936</v>
      </c>
      <c r="F217" s="26" t="s">
        <v>10</v>
      </c>
      <c r="G217" s="148" t="s">
        <v>423</v>
      </c>
      <c r="H217" s="148" t="s">
        <v>424</v>
      </c>
      <c r="I217" s="148">
        <v>6269.0000000000009</v>
      </c>
      <c r="J217" s="185">
        <v>545076</v>
      </c>
      <c r="K217" s="185" t="s">
        <v>1446</v>
      </c>
      <c r="L217">
        <v>75220.488000000012</v>
      </c>
      <c r="M217" s="264">
        <v>0</v>
      </c>
      <c r="N217" s="324">
        <v>11.501148463700476</v>
      </c>
      <c r="O217" s="324">
        <v>0</v>
      </c>
      <c r="P217" s="324">
        <v>0.13800000000000001</v>
      </c>
      <c r="Q217" s="244" t="s">
        <v>573</v>
      </c>
      <c r="R217" s="148">
        <v>12</v>
      </c>
      <c r="S217" s="148" t="s">
        <v>308</v>
      </c>
    </row>
    <row r="218" spans="1:19" x14ac:dyDescent="0.3">
      <c r="A218" s="148" t="s">
        <v>937</v>
      </c>
      <c r="B218" s="148">
        <v>254</v>
      </c>
      <c r="C218" t="s">
        <v>303</v>
      </c>
      <c r="D218" t="s">
        <v>309</v>
      </c>
      <c r="E218" t="s">
        <v>938</v>
      </c>
      <c r="F218" s="26" t="s">
        <v>10</v>
      </c>
      <c r="G218" s="148" t="s">
        <v>423</v>
      </c>
      <c r="H218" s="148" t="s">
        <v>424</v>
      </c>
      <c r="I218" s="148">
        <v>3691.4839999999999</v>
      </c>
      <c r="J218" s="185">
        <v>276673</v>
      </c>
      <c r="K218" s="185" t="s">
        <v>1446</v>
      </c>
      <c r="L218">
        <v>38180.874000000003</v>
      </c>
      <c r="M218" s="264">
        <v>3.4628999999999999</v>
      </c>
      <c r="N218" s="324">
        <v>13.342407824399201</v>
      </c>
      <c r="O218" s="324">
        <v>0.25954085990891468</v>
      </c>
      <c r="P218" s="324">
        <v>0.13800000000000001</v>
      </c>
      <c r="Q218" s="244" t="s">
        <v>536</v>
      </c>
      <c r="R218" s="148">
        <v>12</v>
      </c>
      <c r="S218" s="148" t="s">
        <v>309</v>
      </c>
    </row>
    <row r="219" spans="1:19" x14ac:dyDescent="0.3">
      <c r="A219" s="148" t="s">
        <v>939</v>
      </c>
      <c r="B219" s="148">
        <v>254</v>
      </c>
      <c r="C219" t="s">
        <v>303</v>
      </c>
      <c r="D219" t="s">
        <v>310</v>
      </c>
      <c r="E219" t="s">
        <v>940</v>
      </c>
      <c r="F219" s="26" t="s">
        <v>10</v>
      </c>
      <c r="G219" s="148" t="s">
        <v>423</v>
      </c>
      <c r="H219" s="148" t="s">
        <v>424</v>
      </c>
      <c r="I219" s="148">
        <v>7461.3850000000011</v>
      </c>
      <c r="J219" s="185">
        <v>558208</v>
      </c>
      <c r="K219" s="185" t="s">
        <v>1446</v>
      </c>
      <c r="L219">
        <v>77032.704000000012</v>
      </c>
      <c r="M219" s="264">
        <v>3.3239999999999985</v>
      </c>
      <c r="N219" s="324">
        <v>13.36667514618207</v>
      </c>
      <c r="O219" s="324">
        <v>0.24867814648352804</v>
      </c>
      <c r="P219" s="324">
        <v>0.13800000000000001</v>
      </c>
      <c r="Q219" s="244" t="s">
        <v>536</v>
      </c>
      <c r="R219" s="148">
        <v>12</v>
      </c>
      <c r="S219" s="148" t="s">
        <v>310</v>
      </c>
    </row>
    <row r="220" spans="1:19" x14ac:dyDescent="0.3">
      <c r="A220" s="148" t="s">
        <v>941</v>
      </c>
      <c r="B220" s="148">
        <v>408</v>
      </c>
      <c r="C220" t="s">
        <v>311</v>
      </c>
      <c r="D220" t="s">
        <v>312</v>
      </c>
      <c r="E220" t="s">
        <v>942</v>
      </c>
      <c r="F220" s="26" t="s">
        <v>9</v>
      </c>
      <c r="G220" s="148" t="s">
        <v>423</v>
      </c>
      <c r="H220" s="148" t="s">
        <v>424</v>
      </c>
      <c r="I220" s="148">
        <v>792.10599999999999</v>
      </c>
      <c r="J220" s="185">
        <v>61993</v>
      </c>
      <c r="K220" s="185" t="s">
        <v>1446</v>
      </c>
      <c r="L220">
        <v>8555.0340000000015</v>
      </c>
      <c r="M220" s="264">
        <v>2.9619</v>
      </c>
      <c r="N220" s="324">
        <v>12.777345829367832</v>
      </c>
      <c r="O220" s="324">
        <v>0.23180870577927701</v>
      </c>
      <c r="P220" s="324">
        <v>0.13800000000000001</v>
      </c>
      <c r="Q220" s="244" t="s">
        <v>536</v>
      </c>
      <c r="R220" s="148">
        <v>12</v>
      </c>
      <c r="S220" s="148" t="s">
        <v>312</v>
      </c>
    </row>
    <row r="221" spans="1:19" x14ac:dyDescent="0.3">
      <c r="A221" s="148" t="s">
        <v>943</v>
      </c>
      <c r="B221" s="148">
        <v>45</v>
      </c>
      <c r="C221" t="s">
        <v>313</v>
      </c>
      <c r="D221" t="s">
        <v>314</v>
      </c>
      <c r="E221" t="s">
        <v>944</v>
      </c>
      <c r="F221" s="26" t="s">
        <v>6</v>
      </c>
      <c r="G221" s="148" t="s">
        <v>423</v>
      </c>
      <c r="H221" s="148" t="s">
        <v>424</v>
      </c>
      <c r="I221" s="148">
        <v>19189.906999999999</v>
      </c>
      <c r="J221" s="185">
        <v>1290536</v>
      </c>
      <c r="K221" s="185" t="s">
        <v>1446</v>
      </c>
      <c r="L221">
        <v>178093.96800000002</v>
      </c>
      <c r="M221" s="264">
        <v>2.4753666666666665</v>
      </c>
      <c r="N221" s="324">
        <v>14.869718473564472</v>
      </c>
      <c r="O221" s="324">
        <v>0.16647031153060476</v>
      </c>
      <c r="P221" s="324">
        <v>0.13800000000000001</v>
      </c>
      <c r="Q221" s="244" t="s">
        <v>536</v>
      </c>
      <c r="R221" s="148">
        <v>12</v>
      </c>
      <c r="S221" s="148" t="s">
        <v>945</v>
      </c>
    </row>
    <row r="222" spans="1:19" x14ac:dyDescent="0.3">
      <c r="A222" s="148" t="s">
        <v>946</v>
      </c>
      <c r="B222" s="148">
        <v>357</v>
      </c>
      <c r="C222" t="s">
        <v>315</v>
      </c>
      <c r="D222" t="s">
        <v>316</v>
      </c>
      <c r="E222" t="s">
        <v>947</v>
      </c>
      <c r="F222" s="26" t="s">
        <v>8</v>
      </c>
      <c r="G222" s="148" t="s">
        <v>423</v>
      </c>
      <c r="H222" s="148" t="s">
        <v>424</v>
      </c>
      <c r="I222" s="148">
        <v>400.54599999999999</v>
      </c>
      <c r="J222" s="185">
        <v>32547</v>
      </c>
      <c r="K222" s="185" t="s">
        <v>1446</v>
      </c>
      <c r="L222">
        <v>4491.4860000000008</v>
      </c>
      <c r="M222" s="264">
        <v>3.2136666666666667</v>
      </c>
      <c r="N222" s="324">
        <v>12.306694933480813</v>
      </c>
      <c r="O222" s="324">
        <v>0.2611315778961717</v>
      </c>
      <c r="P222" s="324">
        <v>0.13800000000000001</v>
      </c>
      <c r="Q222" s="244" t="s">
        <v>536</v>
      </c>
      <c r="R222" s="148">
        <v>12</v>
      </c>
      <c r="S222" s="148" t="s">
        <v>316</v>
      </c>
    </row>
    <row r="223" spans="1:19" x14ac:dyDescent="0.3">
      <c r="A223" s="148" t="s">
        <v>946</v>
      </c>
      <c r="B223" s="148">
        <v>357</v>
      </c>
      <c r="C223" t="s">
        <v>315</v>
      </c>
      <c r="D223" t="s">
        <v>316</v>
      </c>
      <c r="E223" t="s">
        <v>947</v>
      </c>
      <c r="F223" s="26" t="s">
        <v>8</v>
      </c>
      <c r="G223" s="148" t="s">
        <v>425</v>
      </c>
      <c r="H223" s="148" t="s">
        <v>426</v>
      </c>
      <c r="I223" s="148">
        <v>271.39</v>
      </c>
      <c r="J223" s="185">
        <v>0</v>
      </c>
      <c r="K223" s="185" t="s">
        <v>490</v>
      </c>
      <c r="L223">
        <v>0</v>
      </c>
      <c r="M223" s="264">
        <v>0</v>
      </c>
      <c r="N223" s="324" t="s">
        <v>2163</v>
      </c>
      <c r="O223" s="324" t="s">
        <v>2163</v>
      </c>
      <c r="P223" s="324">
        <v>0</v>
      </c>
      <c r="Q223" s="244" t="s">
        <v>536</v>
      </c>
      <c r="R223" s="148">
        <v>12</v>
      </c>
      <c r="S223" s="148" t="s">
        <v>316</v>
      </c>
    </row>
    <row r="224" spans="1:19" x14ac:dyDescent="0.3">
      <c r="A224" s="148" t="s">
        <v>948</v>
      </c>
      <c r="B224" s="148">
        <v>662</v>
      </c>
      <c r="C224" t="s">
        <v>317</v>
      </c>
      <c r="D224" t="s">
        <v>318</v>
      </c>
      <c r="E224" t="s">
        <v>949</v>
      </c>
      <c r="F224" s="26" t="s">
        <v>6</v>
      </c>
      <c r="G224" s="148" t="s">
        <v>423</v>
      </c>
      <c r="H224" s="148" t="s">
        <v>424</v>
      </c>
      <c r="I224" s="148">
        <v>145.14800000000002</v>
      </c>
      <c r="J224" s="185">
        <v>14821</v>
      </c>
      <c r="K224" s="185" t="s">
        <v>1446</v>
      </c>
      <c r="L224">
        <v>2045.2980000000002</v>
      </c>
      <c r="M224" s="264">
        <v>4.0601699999999994</v>
      </c>
      <c r="N224" s="324">
        <v>9.7934012549760503</v>
      </c>
      <c r="O224" s="324">
        <v>0.41458221656516092</v>
      </c>
      <c r="P224" s="324">
        <v>0.13800000000000001</v>
      </c>
      <c r="Q224" s="244" t="s">
        <v>536</v>
      </c>
      <c r="R224" s="148">
        <v>10</v>
      </c>
      <c r="S224" s="148" t="s">
        <v>318</v>
      </c>
    </row>
    <row r="225" spans="1:19" x14ac:dyDescent="0.3">
      <c r="A225" s="148" t="s">
        <v>950</v>
      </c>
      <c r="B225" s="148">
        <v>24</v>
      </c>
      <c r="C225" t="s">
        <v>319</v>
      </c>
      <c r="D225" t="s">
        <v>320</v>
      </c>
      <c r="E225" t="s">
        <v>951</v>
      </c>
      <c r="F225" s="26" t="s">
        <v>13</v>
      </c>
      <c r="G225" s="148" t="s">
        <v>425</v>
      </c>
      <c r="H225" s="148" t="s">
        <v>426</v>
      </c>
      <c r="I225" s="148">
        <v>717</v>
      </c>
      <c r="J225" s="185">
        <v>0</v>
      </c>
      <c r="K225" s="185" t="s">
        <v>490</v>
      </c>
      <c r="L225">
        <v>0</v>
      </c>
      <c r="M225" s="264">
        <v>0</v>
      </c>
      <c r="N225" s="324" t="s">
        <v>2163</v>
      </c>
      <c r="O225" s="324" t="s">
        <v>2163</v>
      </c>
      <c r="P225" s="324">
        <v>0</v>
      </c>
      <c r="Q225" s="244" t="s">
        <v>573</v>
      </c>
      <c r="R225" s="148">
        <v>12</v>
      </c>
      <c r="S225" s="148" t="s">
        <v>320</v>
      </c>
    </row>
    <row r="226" spans="1:19" x14ac:dyDescent="0.3">
      <c r="A226" s="148" t="s">
        <v>950</v>
      </c>
      <c r="B226" s="148">
        <v>24</v>
      </c>
      <c r="C226" t="s">
        <v>319</v>
      </c>
      <c r="D226" t="s">
        <v>320</v>
      </c>
      <c r="E226" t="s">
        <v>951</v>
      </c>
      <c r="F226" s="26" t="s">
        <v>13</v>
      </c>
      <c r="G226" s="148" t="s">
        <v>423</v>
      </c>
      <c r="H226" s="148" t="s">
        <v>424</v>
      </c>
      <c r="I226" s="148">
        <v>338</v>
      </c>
      <c r="J226" s="185">
        <v>39564</v>
      </c>
      <c r="K226" s="185" t="s">
        <v>1446</v>
      </c>
      <c r="L226">
        <v>5459.8320000000003</v>
      </c>
      <c r="M226" s="264">
        <v>0</v>
      </c>
      <c r="N226" s="324">
        <v>8.5431200080881613</v>
      </c>
      <c r="O226" s="324">
        <v>0</v>
      </c>
      <c r="P226" s="324">
        <v>0.13800000000000001</v>
      </c>
      <c r="Q226" s="244" t="s">
        <v>573</v>
      </c>
      <c r="R226" s="148">
        <v>12</v>
      </c>
      <c r="S226" s="148" t="s">
        <v>320</v>
      </c>
    </row>
    <row r="227" spans="1:19" x14ac:dyDescent="0.3">
      <c r="A227" s="148" t="s">
        <v>952</v>
      </c>
      <c r="B227" s="148">
        <v>212</v>
      </c>
      <c r="C227" t="s">
        <v>953</v>
      </c>
      <c r="D227" t="s">
        <v>323</v>
      </c>
      <c r="E227" t="s">
        <v>849</v>
      </c>
      <c r="F227" s="26" t="s">
        <v>13</v>
      </c>
      <c r="G227" s="148" t="s">
        <v>425</v>
      </c>
      <c r="H227" s="148" t="s">
        <v>426</v>
      </c>
      <c r="I227" s="148">
        <v>9598</v>
      </c>
      <c r="J227" s="185">
        <v>0</v>
      </c>
      <c r="K227" s="185" t="s">
        <v>490</v>
      </c>
      <c r="L227">
        <v>0</v>
      </c>
      <c r="M227" s="264">
        <v>0</v>
      </c>
      <c r="N227" s="324" t="s">
        <v>2163</v>
      </c>
      <c r="O227" s="324" t="s">
        <v>2163</v>
      </c>
      <c r="P227" s="324">
        <v>0</v>
      </c>
      <c r="Q227" s="244" t="s">
        <v>573</v>
      </c>
      <c r="R227" s="148">
        <v>12</v>
      </c>
      <c r="S227" s="148" t="s">
        <v>954</v>
      </c>
    </row>
    <row r="228" spans="1:19" x14ac:dyDescent="0.3">
      <c r="A228" s="148" t="s">
        <v>952</v>
      </c>
      <c r="B228" s="148">
        <v>212</v>
      </c>
      <c r="C228" t="s">
        <v>953</v>
      </c>
      <c r="D228" t="s">
        <v>323</v>
      </c>
      <c r="E228" t="s">
        <v>849</v>
      </c>
      <c r="F228" s="26" t="s">
        <v>13</v>
      </c>
      <c r="G228" s="148" t="s">
        <v>423</v>
      </c>
      <c r="H228" s="148" t="s">
        <v>424</v>
      </c>
      <c r="I228" s="148">
        <v>3342</v>
      </c>
      <c r="J228" s="185">
        <v>349524</v>
      </c>
      <c r="K228" s="185" t="s">
        <v>1446</v>
      </c>
      <c r="L228">
        <v>48234.312000000005</v>
      </c>
      <c r="M228" s="264">
        <v>0</v>
      </c>
      <c r="N228" s="324">
        <v>9.5615751708037209</v>
      </c>
      <c r="O228" s="324">
        <v>0</v>
      </c>
      <c r="P228" s="324">
        <v>0.13800000000000001</v>
      </c>
      <c r="Q228" s="244" t="s">
        <v>573</v>
      </c>
      <c r="R228" s="148">
        <v>12</v>
      </c>
      <c r="S228" s="148" t="s">
        <v>954</v>
      </c>
    </row>
    <row r="229" spans="1:19" x14ac:dyDescent="0.3">
      <c r="A229" s="148" t="s">
        <v>600</v>
      </c>
      <c r="B229" s="148">
        <v>2</v>
      </c>
      <c r="C229" t="s">
        <v>1404</v>
      </c>
      <c r="D229" t="s">
        <v>92</v>
      </c>
      <c r="E229" t="s">
        <v>587</v>
      </c>
      <c r="F229" s="26" t="s">
        <v>13</v>
      </c>
      <c r="G229" s="148" t="s">
        <v>423</v>
      </c>
      <c r="H229" s="148" t="s">
        <v>424</v>
      </c>
      <c r="I229" s="148">
        <v>-26</v>
      </c>
      <c r="J229" s="185">
        <v>588</v>
      </c>
      <c r="K229" s="185" t="s">
        <v>1446</v>
      </c>
      <c r="L229">
        <v>81.144000000000005</v>
      </c>
      <c r="M229" s="264">
        <v>0</v>
      </c>
      <c r="N229" s="324">
        <v>-44.217687074829932</v>
      </c>
      <c r="O229" s="324">
        <v>0</v>
      </c>
      <c r="P229" s="324">
        <v>0.13800000000000001</v>
      </c>
      <c r="Q229" s="244" t="s">
        <v>573</v>
      </c>
      <c r="R229" s="148">
        <v>12</v>
      </c>
      <c r="S229" s="148" t="s">
        <v>588</v>
      </c>
    </row>
    <row r="230" spans="1:19" x14ac:dyDescent="0.3">
      <c r="A230" s="148" t="s">
        <v>955</v>
      </c>
      <c r="B230" s="148">
        <v>425</v>
      </c>
      <c r="C230" t="s">
        <v>324</v>
      </c>
      <c r="D230" t="s">
        <v>325</v>
      </c>
      <c r="E230" t="s">
        <v>956</v>
      </c>
      <c r="F230" s="26" t="s">
        <v>6</v>
      </c>
      <c r="G230" s="148" t="s">
        <v>423</v>
      </c>
      <c r="H230" s="148" t="s">
        <v>424</v>
      </c>
      <c r="I230" s="148">
        <v>282.75</v>
      </c>
      <c r="J230" s="185">
        <v>27496</v>
      </c>
      <c r="K230" s="185" t="s">
        <v>1446</v>
      </c>
      <c r="L230">
        <v>3794.4480000000003</v>
      </c>
      <c r="M230" s="264">
        <v>2.8752999999999997</v>
      </c>
      <c r="N230" s="324">
        <v>10.283313936572592</v>
      </c>
      <c r="O230" s="324">
        <v>0.27960830698496902</v>
      </c>
      <c r="P230" s="324">
        <v>0.13800000000000001</v>
      </c>
      <c r="Q230" s="244" t="s">
        <v>536</v>
      </c>
      <c r="R230" s="148">
        <v>7</v>
      </c>
      <c r="S230" s="148" t="s">
        <v>325</v>
      </c>
    </row>
    <row r="231" spans="1:19" x14ac:dyDescent="0.3">
      <c r="A231" s="148" t="s">
        <v>955</v>
      </c>
      <c r="B231" s="148">
        <v>425</v>
      </c>
      <c r="C231" t="s">
        <v>324</v>
      </c>
      <c r="D231" t="s">
        <v>325</v>
      </c>
      <c r="E231" t="s">
        <v>956</v>
      </c>
      <c r="F231" s="26" t="s">
        <v>6</v>
      </c>
      <c r="G231" s="148" t="s">
        <v>428</v>
      </c>
      <c r="H231" s="148" t="s">
        <v>429</v>
      </c>
      <c r="I231" s="148">
        <v>0</v>
      </c>
      <c r="J231" s="185">
        <v>0</v>
      </c>
      <c r="K231" s="185">
        <v>0</v>
      </c>
      <c r="L231">
        <v>0</v>
      </c>
      <c r="M231" s="264">
        <v>0</v>
      </c>
      <c r="N231" s="324" t="s">
        <v>2163</v>
      </c>
      <c r="O231" s="324" t="s">
        <v>2163</v>
      </c>
      <c r="P231" s="324">
        <v>0</v>
      </c>
      <c r="Q231" s="244">
        <v>0</v>
      </c>
      <c r="R231" s="148">
        <v>0</v>
      </c>
      <c r="S231" s="148" t="s">
        <v>325</v>
      </c>
    </row>
    <row r="232" spans="1:19" x14ac:dyDescent="0.3">
      <c r="A232" s="148" t="s">
        <v>1297</v>
      </c>
      <c r="B232" s="148">
        <v>0</v>
      </c>
      <c r="C232" t="s">
        <v>326</v>
      </c>
      <c r="D232" t="s">
        <v>327</v>
      </c>
      <c r="E232" t="s">
        <v>1298</v>
      </c>
      <c r="F232" s="26" t="s">
        <v>9</v>
      </c>
      <c r="G232" s="148" t="s">
        <v>423</v>
      </c>
      <c r="H232" s="148" t="s">
        <v>424</v>
      </c>
      <c r="I232" s="148">
        <v>0</v>
      </c>
      <c r="J232" s="185">
        <v>0</v>
      </c>
      <c r="K232" s="185">
        <v>0</v>
      </c>
      <c r="L232">
        <v>0</v>
      </c>
      <c r="M232" s="264">
        <v>0</v>
      </c>
      <c r="N232" s="324" t="s">
        <v>2163</v>
      </c>
      <c r="O232" s="324" t="s">
        <v>2163</v>
      </c>
      <c r="P232" s="324">
        <v>0.13800000000000001</v>
      </c>
      <c r="Q232" s="244">
        <v>0</v>
      </c>
      <c r="R232" s="148">
        <v>0</v>
      </c>
      <c r="S232" s="148" t="s">
        <v>327</v>
      </c>
    </row>
    <row r="233" spans="1:19" x14ac:dyDescent="0.3">
      <c r="A233" s="148" t="s">
        <v>957</v>
      </c>
      <c r="B233" s="148">
        <v>399</v>
      </c>
      <c r="C233" t="s">
        <v>328</v>
      </c>
      <c r="D233" t="s">
        <v>329</v>
      </c>
      <c r="E233" t="s">
        <v>958</v>
      </c>
      <c r="F233" s="26" t="s">
        <v>6</v>
      </c>
      <c r="G233" s="148" t="s">
        <v>423</v>
      </c>
      <c r="H233" s="148" t="s">
        <v>424</v>
      </c>
      <c r="I233" s="148">
        <v>525.47800000000007</v>
      </c>
      <c r="J233" s="185">
        <v>45795</v>
      </c>
      <c r="K233" s="185" t="s">
        <v>1446</v>
      </c>
      <c r="L233">
        <v>6319.7100000000009</v>
      </c>
      <c r="M233" s="264">
        <v>3.1812999999999998</v>
      </c>
      <c r="N233" s="324">
        <v>11.474571459766352</v>
      </c>
      <c r="O233" s="324">
        <v>0.27724782674060561</v>
      </c>
      <c r="P233" s="324">
        <v>0.13800000000000001</v>
      </c>
      <c r="Q233" s="244" t="s">
        <v>536</v>
      </c>
      <c r="R233" s="148">
        <v>11</v>
      </c>
      <c r="S233" s="148" t="s">
        <v>329</v>
      </c>
    </row>
    <row r="234" spans="1:19" x14ac:dyDescent="0.3">
      <c r="A234" s="148" t="s">
        <v>957</v>
      </c>
      <c r="B234" s="148">
        <v>399</v>
      </c>
      <c r="C234" t="s">
        <v>328</v>
      </c>
      <c r="D234" t="s">
        <v>329</v>
      </c>
      <c r="E234" t="s">
        <v>958</v>
      </c>
      <c r="F234" s="26" t="s">
        <v>6</v>
      </c>
      <c r="G234" s="148" t="s">
        <v>428</v>
      </c>
      <c r="H234" s="148" t="s">
        <v>429</v>
      </c>
      <c r="I234" s="148">
        <v>0</v>
      </c>
      <c r="J234" s="185">
        <v>0</v>
      </c>
      <c r="K234" s="185">
        <v>0</v>
      </c>
      <c r="L234">
        <v>0</v>
      </c>
      <c r="M234" s="264">
        <v>0</v>
      </c>
      <c r="N234" s="324" t="s">
        <v>2163</v>
      </c>
      <c r="O234" s="324" t="s">
        <v>2163</v>
      </c>
      <c r="P234" s="324">
        <v>0</v>
      </c>
      <c r="Q234" s="244">
        <v>0</v>
      </c>
      <c r="R234" s="148">
        <v>0</v>
      </c>
      <c r="S234" s="148" t="s">
        <v>329</v>
      </c>
    </row>
    <row r="235" spans="1:19" x14ac:dyDescent="0.3">
      <c r="A235" s="148" t="s">
        <v>959</v>
      </c>
      <c r="B235" s="148">
        <v>395</v>
      </c>
      <c r="C235" t="s">
        <v>330</v>
      </c>
      <c r="D235" t="s">
        <v>331</v>
      </c>
      <c r="E235" t="s">
        <v>960</v>
      </c>
      <c r="F235" s="26" t="s">
        <v>9</v>
      </c>
      <c r="G235" s="148" t="s">
        <v>428</v>
      </c>
      <c r="H235" s="148" t="s">
        <v>429</v>
      </c>
      <c r="I235" s="148">
        <v>654.35800000000006</v>
      </c>
      <c r="J235" s="185">
        <v>0</v>
      </c>
      <c r="K235" s="185" t="s">
        <v>490</v>
      </c>
      <c r="L235">
        <v>0</v>
      </c>
      <c r="M235" s="264">
        <v>0</v>
      </c>
      <c r="N235" s="324" t="s">
        <v>2163</v>
      </c>
      <c r="O235" s="324" t="s">
        <v>2163</v>
      </c>
      <c r="P235" s="324">
        <v>0</v>
      </c>
      <c r="Q235" s="244" t="s">
        <v>536</v>
      </c>
      <c r="R235" s="148">
        <v>11</v>
      </c>
      <c r="S235" s="148" t="s">
        <v>331</v>
      </c>
    </row>
    <row r="236" spans="1:19" x14ac:dyDescent="0.3">
      <c r="A236" s="148" t="s">
        <v>959</v>
      </c>
      <c r="B236" s="148">
        <v>395</v>
      </c>
      <c r="C236" t="s">
        <v>330</v>
      </c>
      <c r="D236" t="s">
        <v>331</v>
      </c>
      <c r="E236" t="s">
        <v>960</v>
      </c>
      <c r="F236" s="26" t="s">
        <v>9</v>
      </c>
      <c r="G236" s="148" t="s">
        <v>423</v>
      </c>
      <c r="H236" s="148" t="s">
        <v>424</v>
      </c>
      <c r="I236" s="148">
        <v>583.92999999999995</v>
      </c>
      <c r="J236" s="185">
        <v>50865</v>
      </c>
      <c r="K236" s="185" t="s">
        <v>1446</v>
      </c>
      <c r="L236">
        <v>7019.3700000000008</v>
      </c>
      <c r="M236" s="264">
        <v>3.0977363636363635</v>
      </c>
      <c r="N236" s="324">
        <v>11.479996068023199</v>
      </c>
      <c r="O236" s="324">
        <v>0.26983775475889854</v>
      </c>
      <c r="P236" s="324">
        <v>0.13800000000000001</v>
      </c>
      <c r="Q236" s="244" t="s">
        <v>536</v>
      </c>
      <c r="R236" s="148">
        <v>11</v>
      </c>
      <c r="S236" s="148" t="s">
        <v>331</v>
      </c>
    </row>
    <row r="237" spans="1:19" x14ac:dyDescent="0.3">
      <c r="A237" s="148" t="s">
        <v>959</v>
      </c>
      <c r="B237" s="148">
        <v>395</v>
      </c>
      <c r="C237" t="s">
        <v>330</v>
      </c>
      <c r="D237" t="s">
        <v>331</v>
      </c>
      <c r="E237" t="s">
        <v>960</v>
      </c>
      <c r="F237" s="26" t="s">
        <v>9</v>
      </c>
      <c r="G237" s="148" t="s">
        <v>428</v>
      </c>
      <c r="H237" s="148" t="s">
        <v>424</v>
      </c>
      <c r="I237" s="148">
        <v>0</v>
      </c>
      <c r="J237" s="185">
        <v>0</v>
      </c>
      <c r="K237" s="185">
        <v>0</v>
      </c>
      <c r="L237">
        <v>0</v>
      </c>
      <c r="M237" s="264">
        <v>0</v>
      </c>
      <c r="N237" s="324" t="s">
        <v>2163</v>
      </c>
      <c r="O237" s="324" t="s">
        <v>2163</v>
      </c>
      <c r="P237" s="324">
        <v>0</v>
      </c>
      <c r="Q237" s="244">
        <v>0</v>
      </c>
      <c r="R237" s="148">
        <v>0</v>
      </c>
      <c r="S237" s="148" t="s">
        <v>331</v>
      </c>
    </row>
    <row r="238" spans="1:19" x14ac:dyDescent="0.3">
      <c r="A238" s="148" t="s">
        <v>961</v>
      </c>
      <c r="B238" s="148">
        <v>759</v>
      </c>
      <c r="C238" t="s">
        <v>332</v>
      </c>
      <c r="D238" t="s">
        <v>333</v>
      </c>
      <c r="E238" t="s">
        <v>962</v>
      </c>
      <c r="F238" s="26" t="s">
        <v>14</v>
      </c>
      <c r="G238" s="148" t="s">
        <v>423</v>
      </c>
      <c r="H238" s="148" t="s">
        <v>424</v>
      </c>
      <c r="I238" s="148">
        <v>126.91500000000001</v>
      </c>
      <c r="J238" s="185">
        <v>12063</v>
      </c>
      <c r="K238" s="185" t="s">
        <v>1446</v>
      </c>
      <c r="L238">
        <v>1664.6940000000002</v>
      </c>
      <c r="M238" s="264">
        <v>3.6214999999999997</v>
      </c>
      <c r="N238" s="324">
        <v>10.521014672966924</v>
      </c>
      <c r="O238" s="324">
        <v>0.34421584919040299</v>
      </c>
      <c r="P238" s="324">
        <v>0.13800000000000001</v>
      </c>
      <c r="Q238" s="244" t="s">
        <v>536</v>
      </c>
      <c r="R238" s="148">
        <v>7</v>
      </c>
      <c r="S238" s="148" t="s">
        <v>333</v>
      </c>
    </row>
    <row r="239" spans="1:19" x14ac:dyDescent="0.3">
      <c r="A239" s="148" t="s">
        <v>963</v>
      </c>
      <c r="B239" s="148">
        <v>364</v>
      </c>
      <c r="C239" t="s">
        <v>334</v>
      </c>
      <c r="D239" t="s">
        <v>335</v>
      </c>
      <c r="E239" t="s">
        <v>964</v>
      </c>
      <c r="F239" s="26" t="s">
        <v>14</v>
      </c>
      <c r="G239" s="148" t="s">
        <v>423</v>
      </c>
      <c r="H239" s="148" t="s">
        <v>424</v>
      </c>
      <c r="I239" s="148">
        <v>271.923</v>
      </c>
      <c r="J239" s="185">
        <v>21447</v>
      </c>
      <c r="K239" s="185" t="s">
        <v>1446</v>
      </c>
      <c r="L239">
        <v>2959.6860000000001</v>
      </c>
      <c r="M239" s="264">
        <v>4.54</v>
      </c>
      <c r="N239" s="324">
        <v>12.678836200867254</v>
      </c>
      <c r="O239" s="324">
        <v>0.35807702915898987</v>
      </c>
      <c r="P239" s="324">
        <v>0.13800000000000001</v>
      </c>
      <c r="Q239" s="244" t="s">
        <v>536</v>
      </c>
      <c r="R239" s="148">
        <v>5</v>
      </c>
      <c r="S239" s="148" t="s">
        <v>335</v>
      </c>
    </row>
    <row r="240" spans="1:19" x14ac:dyDescent="0.3">
      <c r="A240" s="148" t="s">
        <v>965</v>
      </c>
      <c r="B240" s="148">
        <v>410</v>
      </c>
      <c r="C240" t="s">
        <v>336</v>
      </c>
      <c r="D240" t="s">
        <v>337</v>
      </c>
      <c r="E240" t="s">
        <v>966</v>
      </c>
      <c r="F240" s="26" t="s">
        <v>4</v>
      </c>
      <c r="G240" s="148" t="s">
        <v>423</v>
      </c>
      <c r="H240" s="148" t="s">
        <v>424</v>
      </c>
      <c r="I240" s="148">
        <v>558.02</v>
      </c>
      <c r="J240" s="185">
        <v>47671</v>
      </c>
      <c r="K240" s="185" t="s">
        <v>1446</v>
      </c>
      <c r="L240">
        <v>6578.5980000000009</v>
      </c>
      <c r="M240" s="264">
        <v>7.0794999999999995</v>
      </c>
      <c r="N240" s="324">
        <v>11.705649136791759</v>
      </c>
      <c r="O240" s="324">
        <v>0.60479345632773018</v>
      </c>
      <c r="P240" s="324">
        <v>0.13800000000000001</v>
      </c>
      <c r="Q240" s="244" t="s">
        <v>536</v>
      </c>
      <c r="R240" s="148">
        <v>12</v>
      </c>
      <c r="S240" s="148" t="s">
        <v>337</v>
      </c>
    </row>
    <row r="241" spans="1:19" x14ac:dyDescent="0.3">
      <c r="A241" s="148" t="s">
        <v>965</v>
      </c>
      <c r="B241" s="148">
        <v>410</v>
      </c>
      <c r="C241" t="s">
        <v>336</v>
      </c>
      <c r="D241" t="s">
        <v>337</v>
      </c>
      <c r="E241" t="s">
        <v>966</v>
      </c>
      <c r="F241" s="26" t="s">
        <v>4</v>
      </c>
      <c r="G241" s="148" t="s">
        <v>428</v>
      </c>
      <c r="H241" s="148" t="s">
        <v>429</v>
      </c>
      <c r="I241" s="148">
        <v>0</v>
      </c>
      <c r="J241" s="185">
        <v>0</v>
      </c>
      <c r="K241" s="185">
        <v>0</v>
      </c>
      <c r="L241">
        <v>0</v>
      </c>
      <c r="M241" s="264">
        <v>0</v>
      </c>
      <c r="N241" s="324" t="s">
        <v>2163</v>
      </c>
      <c r="O241" s="324" t="s">
        <v>2163</v>
      </c>
      <c r="P241" s="324">
        <v>0</v>
      </c>
      <c r="Q241" s="244">
        <v>0</v>
      </c>
      <c r="R241" s="148">
        <v>0</v>
      </c>
      <c r="S241" s="148" t="s">
        <v>337</v>
      </c>
    </row>
    <row r="242" spans="1:19" x14ac:dyDescent="0.3">
      <c r="A242" s="148" t="s">
        <v>967</v>
      </c>
      <c r="B242" s="148">
        <v>339</v>
      </c>
      <c r="C242" t="s">
        <v>338</v>
      </c>
      <c r="D242" t="s">
        <v>339</v>
      </c>
      <c r="E242" t="s">
        <v>968</v>
      </c>
      <c r="F242" s="26" t="s">
        <v>4</v>
      </c>
      <c r="G242" s="148" t="s">
        <v>423</v>
      </c>
      <c r="H242" s="148" t="s">
        <v>424</v>
      </c>
      <c r="I242" s="148">
        <v>0</v>
      </c>
      <c r="J242" s="185">
        <v>0</v>
      </c>
      <c r="K242" s="185">
        <v>0</v>
      </c>
      <c r="L242">
        <v>0</v>
      </c>
      <c r="M242" s="264">
        <v>0</v>
      </c>
      <c r="N242" s="324" t="s">
        <v>2163</v>
      </c>
      <c r="O242" s="324" t="s">
        <v>2163</v>
      </c>
      <c r="P242" s="324">
        <v>0.13800000000000001</v>
      </c>
      <c r="Q242" s="244">
        <v>0</v>
      </c>
      <c r="R242" s="148">
        <v>0</v>
      </c>
      <c r="S242" s="148" t="s">
        <v>339</v>
      </c>
    </row>
    <row r="243" spans="1:19" x14ac:dyDescent="0.3">
      <c r="A243" s="148" t="s">
        <v>967</v>
      </c>
      <c r="B243" s="148">
        <v>339</v>
      </c>
      <c r="C243" t="s">
        <v>338</v>
      </c>
      <c r="D243" t="s">
        <v>339</v>
      </c>
      <c r="E243" t="s">
        <v>968</v>
      </c>
      <c r="F243" s="26" t="s">
        <v>4</v>
      </c>
      <c r="G243" s="148" t="s">
        <v>428</v>
      </c>
      <c r="H243" s="148" t="s">
        <v>429</v>
      </c>
      <c r="I243" s="148">
        <v>152.63499999999999</v>
      </c>
      <c r="J243" s="185">
        <v>0</v>
      </c>
      <c r="K243" s="185" t="s">
        <v>490</v>
      </c>
      <c r="L243">
        <v>0</v>
      </c>
      <c r="M243" s="264">
        <v>0</v>
      </c>
      <c r="N243" s="324" t="s">
        <v>2163</v>
      </c>
      <c r="O243" s="324" t="s">
        <v>2163</v>
      </c>
      <c r="P243" s="324">
        <v>0</v>
      </c>
      <c r="Q243" s="244" t="s">
        <v>536</v>
      </c>
      <c r="R243" s="148">
        <v>12</v>
      </c>
      <c r="S243" s="148" t="s">
        <v>339</v>
      </c>
    </row>
    <row r="244" spans="1:19" x14ac:dyDescent="0.3">
      <c r="A244" s="148" t="s">
        <v>768</v>
      </c>
      <c r="B244" s="148">
        <v>108</v>
      </c>
      <c r="C244" t="s">
        <v>769</v>
      </c>
      <c r="D244" t="s">
        <v>2183</v>
      </c>
      <c r="E244" t="s">
        <v>585</v>
      </c>
      <c r="F244" s="26" t="s">
        <v>12</v>
      </c>
      <c r="G244" s="148" t="s">
        <v>423</v>
      </c>
      <c r="H244" s="148" t="s">
        <v>424</v>
      </c>
      <c r="I244" s="148">
        <v>217.99999999999997</v>
      </c>
      <c r="J244" s="185">
        <v>35994</v>
      </c>
      <c r="K244" s="185" t="s">
        <v>1446</v>
      </c>
      <c r="L244">
        <v>4967.1720000000005</v>
      </c>
      <c r="M244" s="264">
        <v>0</v>
      </c>
      <c r="N244" s="324">
        <v>6.0565649830527306</v>
      </c>
      <c r="O244" s="324">
        <v>0</v>
      </c>
      <c r="P244" s="324">
        <v>0.13800000000000001</v>
      </c>
      <c r="Q244" s="244" t="s">
        <v>573</v>
      </c>
      <c r="R244" s="148">
        <v>12</v>
      </c>
      <c r="S244" s="148">
        <v>0</v>
      </c>
    </row>
    <row r="245" spans="1:19" x14ac:dyDescent="0.3">
      <c r="A245" s="148" t="s">
        <v>601</v>
      </c>
      <c r="B245" s="148">
        <v>2</v>
      </c>
      <c r="C245" t="s">
        <v>1404</v>
      </c>
      <c r="D245" t="s">
        <v>602</v>
      </c>
      <c r="E245" t="s">
        <v>587</v>
      </c>
      <c r="F245" s="26" t="s">
        <v>13</v>
      </c>
      <c r="G245" s="148" t="s">
        <v>423</v>
      </c>
      <c r="H245" s="148" t="s">
        <v>424</v>
      </c>
      <c r="I245" s="148">
        <v>1944</v>
      </c>
      <c r="J245" s="185">
        <v>148344</v>
      </c>
      <c r="K245" s="185" t="s">
        <v>1446</v>
      </c>
      <c r="L245">
        <v>20471.472000000002</v>
      </c>
      <c r="M245" s="264">
        <v>0</v>
      </c>
      <c r="N245" s="324">
        <v>13.104675618831903</v>
      </c>
      <c r="O245" s="324">
        <v>0</v>
      </c>
      <c r="P245" s="324">
        <v>0.13800000000000001</v>
      </c>
      <c r="Q245" s="244" t="s">
        <v>573</v>
      </c>
      <c r="R245" s="148">
        <v>12</v>
      </c>
      <c r="S245" s="148" t="s">
        <v>588</v>
      </c>
    </row>
    <row r="246" spans="1:19" x14ac:dyDescent="0.3">
      <c r="A246" s="148" t="s">
        <v>969</v>
      </c>
      <c r="B246" s="148">
        <v>100</v>
      </c>
      <c r="C246" t="s">
        <v>1416</v>
      </c>
      <c r="D246" t="s">
        <v>970</v>
      </c>
      <c r="E246" t="s">
        <v>971</v>
      </c>
      <c r="F246" s="26" t="s">
        <v>13</v>
      </c>
      <c r="G246" s="148" t="s">
        <v>425</v>
      </c>
      <c r="H246" s="148" t="s">
        <v>426</v>
      </c>
      <c r="I246" s="148">
        <v>59457.999999999993</v>
      </c>
      <c r="J246" s="185">
        <v>0</v>
      </c>
      <c r="K246" s="185" t="s">
        <v>490</v>
      </c>
      <c r="L246">
        <v>0</v>
      </c>
      <c r="M246" s="264">
        <v>0</v>
      </c>
      <c r="N246" s="324" t="s">
        <v>2163</v>
      </c>
      <c r="O246" s="324" t="s">
        <v>2163</v>
      </c>
      <c r="P246" s="324">
        <v>0</v>
      </c>
      <c r="Q246" s="244" t="s">
        <v>573</v>
      </c>
      <c r="R246" s="148">
        <v>12</v>
      </c>
      <c r="S246" s="148" t="s">
        <v>343</v>
      </c>
    </row>
    <row r="247" spans="1:19" x14ac:dyDescent="0.3">
      <c r="A247" s="148" t="s">
        <v>972</v>
      </c>
      <c r="B247" s="148">
        <v>100</v>
      </c>
      <c r="C247" t="s">
        <v>1416</v>
      </c>
      <c r="D247" t="s">
        <v>344</v>
      </c>
      <c r="E247" t="s">
        <v>971</v>
      </c>
      <c r="F247" s="26" t="s">
        <v>13</v>
      </c>
      <c r="G247" s="148" t="s">
        <v>425</v>
      </c>
      <c r="H247" s="148" t="s">
        <v>426</v>
      </c>
      <c r="I247" s="148">
        <v>51134.000000000007</v>
      </c>
      <c r="J247" s="185">
        <v>0</v>
      </c>
      <c r="K247" s="185" t="s">
        <v>490</v>
      </c>
      <c r="L247">
        <v>0</v>
      </c>
      <c r="M247" s="264">
        <v>0</v>
      </c>
      <c r="N247" s="324" t="s">
        <v>2163</v>
      </c>
      <c r="O247" s="324" t="s">
        <v>2163</v>
      </c>
      <c r="P247" s="324">
        <v>0</v>
      </c>
      <c r="Q247" s="244" t="s">
        <v>573</v>
      </c>
      <c r="R247" s="148">
        <v>12</v>
      </c>
      <c r="S247" s="148" t="s">
        <v>343</v>
      </c>
    </row>
    <row r="248" spans="1:19" x14ac:dyDescent="0.3">
      <c r="A248" s="148" t="s">
        <v>973</v>
      </c>
      <c r="B248" s="148">
        <v>100</v>
      </c>
      <c r="C248" t="s">
        <v>1416</v>
      </c>
      <c r="D248" t="s">
        <v>345</v>
      </c>
      <c r="E248" t="s">
        <v>971</v>
      </c>
      <c r="F248" s="26" t="s">
        <v>13</v>
      </c>
      <c r="G248" s="148" t="s">
        <v>423</v>
      </c>
      <c r="H248" s="148" t="s">
        <v>424</v>
      </c>
      <c r="I248" s="148">
        <v>-665</v>
      </c>
      <c r="J248" s="185">
        <v>27594</v>
      </c>
      <c r="K248" s="185" t="s">
        <v>1446</v>
      </c>
      <c r="L248">
        <v>3807.9720000000002</v>
      </c>
      <c r="M248" s="264">
        <v>0</v>
      </c>
      <c r="N248" s="324">
        <v>-24.099441907661085</v>
      </c>
      <c r="O248" s="324">
        <v>0</v>
      </c>
      <c r="P248" s="324">
        <v>0.13800000000000001</v>
      </c>
      <c r="Q248" s="244" t="s">
        <v>573</v>
      </c>
      <c r="R248" s="148">
        <v>12</v>
      </c>
      <c r="S248" s="148" t="s">
        <v>343</v>
      </c>
    </row>
    <row r="249" spans="1:19" x14ac:dyDescent="0.3">
      <c r="A249" s="148" t="s">
        <v>975</v>
      </c>
      <c r="B249" s="148">
        <v>0</v>
      </c>
      <c r="C249" t="s">
        <v>346</v>
      </c>
      <c r="D249" t="s">
        <v>976</v>
      </c>
      <c r="E249" t="s">
        <v>849</v>
      </c>
      <c r="F249" s="26" t="s">
        <v>13</v>
      </c>
      <c r="G249" s="148" t="s">
        <v>425</v>
      </c>
      <c r="H249" s="148" t="s">
        <v>426</v>
      </c>
      <c r="I249" s="148">
        <v>75977.000000000015</v>
      </c>
      <c r="J249" s="185">
        <v>0</v>
      </c>
      <c r="K249" s="185" t="s">
        <v>490</v>
      </c>
      <c r="L249">
        <v>0</v>
      </c>
      <c r="M249" s="264">
        <v>0</v>
      </c>
      <c r="N249" s="324" t="s">
        <v>2163</v>
      </c>
      <c r="O249" s="324" t="s">
        <v>2163</v>
      </c>
      <c r="P249" s="324">
        <v>0</v>
      </c>
      <c r="Q249" s="244" t="s">
        <v>573</v>
      </c>
      <c r="R249" s="148">
        <v>12</v>
      </c>
      <c r="S249" s="148" t="s">
        <v>954</v>
      </c>
    </row>
    <row r="250" spans="1:19" x14ac:dyDescent="0.3">
      <c r="A250" s="148" t="s">
        <v>977</v>
      </c>
      <c r="B250" s="148">
        <v>709</v>
      </c>
      <c r="C250" t="s">
        <v>347</v>
      </c>
      <c r="D250" t="s">
        <v>348</v>
      </c>
      <c r="E250" t="s">
        <v>978</v>
      </c>
      <c r="F250" s="26" t="s">
        <v>14</v>
      </c>
      <c r="G250" s="148" t="s">
        <v>423</v>
      </c>
      <c r="H250" s="148" t="s">
        <v>424</v>
      </c>
      <c r="I250" s="148">
        <v>0</v>
      </c>
      <c r="J250" s="185">
        <v>0</v>
      </c>
      <c r="K250" s="185">
        <v>0</v>
      </c>
      <c r="L250">
        <v>0</v>
      </c>
      <c r="M250" s="264">
        <v>0</v>
      </c>
      <c r="N250" s="324" t="s">
        <v>2163</v>
      </c>
      <c r="O250" s="324" t="s">
        <v>2163</v>
      </c>
      <c r="P250" s="324">
        <v>0.13800000000000001</v>
      </c>
      <c r="Q250" s="244">
        <v>0</v>
      </c>
      <c r="R250" s="148">
        <v>0</v>
      </c>
      <c r="S250" s="148" t="s">
        <v>348</v>
      </c>
    </row>
    <row r="251" spans="1:19" x14ac:dyDescent="0.3">
      <c r="A251" s="148" t="s">
        <v>979</v>
      </c>
      <c r="B251" s="148">
        <v>394</v>
      </c>
      <c r="C251" t="s">
        <v>349</v>
      </c>
      <c r="D251" t="s">
        <v>350</v>
      </c>
      <c r="E251" t="s">
        <v>980</v>
      </c>
      <c r="F251" s="26" t="s">
        <v>14</v>
      </c>
      <c r="G251" s="148" t="s">
        <v>423</v>
      </c>
      <c r="H251" s="148" t="s">
        <v>424</v>
      </c>
      <c r="I251" s="148">
        <v>0</v>
      </c>
      <c r="J251" s="185">
        <v>0</v>
      </c>
      <c r="K251" s="185">
        <v>0</v>
      </c>
      <c r="L251">
        <v>0</v>
      </c>
      <c r="M251" s="264">
        <v>0</v>
      </c>
      <c r="N251" s="324" t="s">
        <v>2163</v>
      </c>
      <c r="O251" s="324" t="s">
        <v>2163</v>
      </c>
      <c r="P251" s="324">
        <v>0.13800000000000001</v>
      </c>
      <c r="Q251" s="244">
        <v>0</v>
      </c>
      <c r="R251" s="148">
        <v>0</v>
      </c>
      <c r="S251" s="148" t="s">
        <v>350</v>
      </c>
    </row>
    <row r="252" spans="1:19" x14ac:dyDescent="0.3">
      <c r="A252" s="148" t="s">
        <v>981</v>
      </c>
      <c r="B252" s="148">
        <v>447</v>
      </c>
      <c r="C252" t="s">
        <v>351</v>
      </c>
      <c r="D252" t="s">
        <v>352</v>
      </c>
      <c r="E252" t="s">
        <v>982</v>
      </c>
      <c r="F252" s="26" t="s">
        <v>6</v>
      </c>
      <c r="G252" s="148" t="s">
        <v>423</v>
      </c>
      <c r="H252" s="148" t="s">
        <v>424</v>
      </c>
      <c r="I252" s="148">
        <v>830.39100000000008</v>
      </c>
      <c r="J252" s="185">
        <v>65371</v>
      </c>
      <c r="K252" s="185" t="s">
        <v>1446</v>
      </c>
      <c r="L252">
        <v>9021.1980000000003</v>
      </c>
      <c r="M252" s="264">
        <v>3.9081636363636365</v>
      </c>
      <c r="N252" s="324">
        <v>12.702742806443226</v>
      </c>
      <c r="O252" s="324">
        <v>0.30766297451769981</v>
      </c>
      <c r="P252" s="324">
        <v>0.13800000000000001</v>
      </c>
      <c r="Q252" s="244" t="s">
        <v>536</v>
      </c>
      <c r="R252" s="148">
        <v>11</v>
      </c>
      <c r="S252" s="148" t="s">
        <v>352</v>
      </c>
    </row>
    <row r="253" spans="1:19" x14ac:dyDescent="0.3">
      <c r="A253" s="148" t="s">
        <v>983</v>
      </c>
      <c r="B253" s="148">
        <v>92</v>
      </c>
      <c r="C253" t="s">
        <v>353</v>
      </c>
      <c r="D253" t="s">
        <v>354</v>
      </c>
      <c r="E253" t="s">
        <v>984</v>
      </c>
      <c r="F253" s="26" t="s">
        <v>14</v>
      </c>
      <c r="G253" s="148" t="s">
        <v>423</v>
      </c>
      <c r="H253" s="148" t="s">
        <v>424</v>
      </c>
      <c r="I253" s="148">
        <v>1264.894</v>
      </c>
      <c r="J253" s="185">
        <v>92168</v>
      </c>
      <c r="K253" s="185" t="s">
        <v>1446</v>
      </c>
      <c r="L253">
        <v>12719.184000000001</v>
      </c>
      <c r="M253" s="264">
        <v>3.116341666666667</v>
      </c>
      <c r="N253" s="324">
        <v>13.723786997656454</v>
      </c>
      <c r="O253" s="324">
        <v>0.22707592789066386</v>
      </c>
      <c r="P253" s="324">
        <v>0.13800000000000001</v>
      </c>
      <c r="Q253" s="244" t="s">
        <v>536</v>
      </c>
      <c r="R253" s="148">
        <v>12</v>
      </c>
      <c r="S253" s="148" t="s">
        <v>354</v>
      </c>
    </row>
    <row r="254" spans="1:19" x14ac:dyDescent="0.3">
      <c r="A254" s="148" t="s">
        <v>603</v>
      </c>
      <c r="B254" s="148">
        <v>2</v>
      </c>
      <c r="C254" t="s">
        <v>80</v>
      </c>
      <c r="D254" t="s">
        <v>94</v>
      </c>
      <c r="E254" t="s">
        <v>604</v>
      </c>
      <c r="F254" s="26" t="s">
        <v>14</v>
      </c>
      <c r="G254" s="148" t="s">
        <v>423</v>
      </c>
      <c r="H254" s="148" t="s">
        <v>424</v>
      </c>
      <c r="I254" s="148">
        <v>1041.6009999999999</v>
      </c>
      <c r="J254" s="185">
        <v>82965</v>
      </c>
      <c r="K254" s="185" t="s">
        <v>1446</v>
      </c>
      <c r="L254">
        <v>11449.17</v>
      </c>
      <c r="M254" s="264">
        <v>2.6971500000000002</v>
      </c>
      <c r="N254" s="324">
        <v>12.554703790755136</v>
      </c>
      <c r="O254" s="324">
        <v>0.21483183075861106</v>
      </c>
      <c r="P254" s="324">
        <v>0.13800000000000001</v>
      </c>
      <c r="Q254" s="244" t="s">
        <v>536</v>
      </c>
      <c r="R254" s="148">
        <v>12</v>
      </c>
      <c r="S254" s="148" t="s">
        <v>605</v>
      </c>
    </row>
    <row r="255" spans="1:19" x14ac:dyDescent="0.3">
      <c r="A255" s="148" t="s">
        <v>985</v>
      </c>
      <c r="B255" s="148">
        <v>586</v>
      </c>
      <c r="C255" t="s">
        <v>355</v>
      </c>
      <c r="D255" t="s">
        <v>356</v>
      </c>
      <c r="E255" t="s">
        <v>986</v>
      </c>
      <c r="F255" s="26" t="s">
        <v>7</v>
      </c>
      <c r="G255" s="148" t="s">
        <v>423</v>
      </c>
      <c r="H255" s="148" t="s">
        <v>424</v>
      </c>
      <c r="I255" s="148">
        <v>355.928</v>
      </c>
      <c r="J255" s="185">
        <v>31983</v>
      </c>
      <c r="K255" s="185" t="s">
        <v>1446</v>
      </c>
      <c r="L255">
        <v>4413.6540000000005</v>
      </c>
      <c r="M255" s="264">
        <v>4.3705818181818179</v>
      </c>
      <c r="N255" s="324">
        <v>11.128662101741551</v>
      </c>
      <c r="O255" s="324">
        <v>0.39273200841436773</v>
      </c>
      <c r="P255" s="324">
        <v>0.13800000000000001</v>
      </c>
      <c r="Q255" s="244" t="s">
        <v>536</v>
      </c>
      <c r="R255" s="148">
        <v>11</v>
      </c>
      <c r="S255" s="148" t="s">
        <v>356</v>
      </c>
    </row>
    <row r="256" spans="1:19" x14ac:dyDescent="0.3">
      <c r="A256" s="148" t="s">
        <v>987</v>
      </c>
      <c r="B256" s="148">
        <v>684</v>
      </c>
      <c r="C256" t="s">
        <v>357</v>
      </c>
      <c r="D256" t="s">
        <v>358</v>
      </c>
      <c r="E256" t="s">
        <v>988</v>
      </c>
      <c r="F256" s="26" t="s">
        <v>4</v>
      </c>
      <c r="G256" s="148" t="s">
        <v>423</v>
      </c>
      <c r="H256" s="148" t="s">
        <v>424</v>
      </c>
      <c r="I256" s="148">
        <v>2142.7430000000004</v>
      </c>
      <c r="J256" s="185">
        <v>193187</v>
      </c>
      <c r="K256" s="185" t="s">
        <v>1446</v>
      </c>
      <c r="L256">
        <v>26659.806</v>
      </c>
      <c r="M256" s="264">
        <v>4.4042249999999994</v>
      </c>
      <c r="N256" s="324">
        <v>11.091548603166881</v>
      </c>
      <c r="O256" s="324">
        <v>0.39707935812880957</v>
      </c>
      <c r="P256" s="324">
        <v>0.13800000000000001</v>
      </c>
      <c r="Q256" s="244" t="s">
        <v>536</v>
      </c>
      <c r="R256" s="148">
        <v>12</v>
      </c>
      <c r="S256" s="148" t="s">
        <v>358</v>
      </c>
    </row>
    <row r="257" spans="1:19" x14ac:dyDescent="0.3">
      <c r="A257" s="148" t="s">
        <v>989</v>
      </c>
      <c r="B257" s="148">
        <v>230</v>
      </c>
      <c r="C257" t="s">
        <v>359</v>
      </c>
      <c r="D257" t="s">
        <v>360</v>
      </c>
      <c r="E257" t="s">
        <v>990</v>
      </c>
      <c r="F257" s="26" t="s">
        <v>4</v>
      </c>
      <c r="G257" s="148" t="s">
        <v>428</v>
      </c>
      <c r="H257" s="148" t="s">
        <v>429</v>
      </c>
      <c r="I257" s="148">
        <v>1022.2839999999999</v>
      </c>
      <c r="J257" s="185">
        <v>0</v>
      </c>
      <c r="K257" s="185" t="s">
        <v>490</v>
      </c>
      <c r="L257">
        <v>0</v>
      </c>
      <c r="M257" s="264">
        <v>0</v>
      </c>
      <c r="N257" s="324" t="s">
        <v>2163</v>
      </c>
      <c r="O257" s="324" t="s">
        <v>2163</v>
      </c>
      <c r="P257" s="324">
        <v>0</v>
      </c>
      <c r="Q257" s="244" t="s">
        <v>536</v>
      </c>
      <c r="R257" s="148">
        <v>12</v>
      </c>
      <c r="S257" s="148" t="s">
        <v>360</v>
      </c>
    </row>
    <row r="258" spans="1:19" x14ac:dyDescent="0.3">
      <c r="A258" s="148" t="s">
        <v>989</v>
      </c>
      <c r="B258" s="148">
        <v>749</v>
      </c>
      <c r="C258" t="s">
        <v>1453</v>
      </c>
      <c r="D258" t="s">
        <v>360</v>
      </c>
      <c r="E258" t="s">
        <v>990</v>
      </c>
      <c r="F258" s="26" t="s">
        <v>4</v>
      </c>
      <c r="G258" s="148" t="s">
        <v>423</v>
      </c>
      <c r="H258" s="148" t="s">
        <v>424</v>
      </c>
      <c r="I258" s="148">
        <v>2865.9340000000007</v>
      </c>
      <c r="J258" s="185">
        <v>208625</v>
      </c>
      <c r="K258" s="185" t="s">
        <v>1446</v>
      </c>
      <c r="L258">
        <v>28790.250000000004</v>
      </c>
      <c r="M258" s="264">
        <v>0</v>
      </c>
      <c r="N258" s="324">
        <v>13.737251048532057</v>
      </c>
      <c r="O258" s="324">
        <v>0</v>
      </c>
      <c r="P258" s="324">
        <v>0.13800000000000001</v>
      </c>
      <c r="Q258" s="244" t="s">
        <v>536</v>
      </c>
      <c r="R258" s="148">
        <v>12</v>
      </c>
      <c r="S258" s="148" t="s">
        <v>360</v>
      </c>
    </row>
    <row r="259" spans="1:19" x14ac:dyDescent="0.3">
      <c r="A259" s="148" t="s">
        <v>991</v>
      </c>
      <c r="B259" s="148">
        <v>72</v>
      </c>
      <c r="C259" t="s">
        <v>361</v>
      </c>
      <c r="D259" t="s">
        <v>362</v>
      </c>
      <c r="E259" t="s">
        <v>992</v>
      </c>
      <c r="F259" s="26" t="s">
        <v>14</v>
      </c>
      <c r="G259" s="148" t="s">
        <v>423</v>
      </c>
      <c r="H259" s="148" t="s">
        <v>424</v>
      </c>
      <c r="I259" s="148">
        <v>545.93899999999996</v>
      </c>
      <c r="J259" s="185">
        <v>44276</v>
      </c>
      <c r="K259" s="185" t="s">
        <v>1446</v>
      </c>
      <c r="L259">
        <v>6110.0880000000006</v>
      </c>
      <c r="M259" s="264">
        <v>2.8416666666666668</v>
      </c>
      <c r="N259" s="324">
        <v>12.330359562742796</v>
      </c>
      <c r="O259" s="324">
        <v>0.2304609733566082</v>
      </c>
      <c r="P259" s="324">
        <v>0.13800000000000001</v>
      </c>
      <c r="Q259" s="244" t="s">
        <v>536</v>
      </c>
      <c r="R259" s="148">
        <v>12</v>
      </c>
      <c r="S259" s="148" t="s">
        <v>362</v>
      </c>
    </row>
    <row r="260" spans="1:19" x14ac:dyDescent="0.3">
      <c r="A260" s="148" t="s">
        <v>993</v>
      </c>
      <c r="B260" s="148" t="e">
        <v>#N/A</v>
      </c>
      <c r="C260" t="s">
        <v>1266</v>
      </c>
      <c r="D260" t="s">
        <v>995</v>
      </c>
      <c r="E260" t="s">
        <v>997</v>
      </c>
      <c r="F260" s="26" t="s">
        <v>10</v>
      </c>
      <c r="G260" s="148" t="s">
        <v>423</v>
      </c>
      <c r="H260" s="148" t="s">
        <v>424</v>
      </c>
      <c r="I260" s="148">
        <v>0</v>
      </c>
      <c r="J260" s="185">
        <v>0</v>
      </c>
      <c r="K260" s="185">
        <v>0</v>
      </c>
      <c r="L260">
        <v>0</v>
      </c>
      <c r="M260" s="264">
        <v>0</v>
      </c>
      <c r="N260" s="324" t="s">
        <v>2163</v>
      </c>
      <c r="O260" s="324" t="s">
        <v>2163</v>
      </c>
      <c r="P260" s="324">
        <v>0.13800000000000001</v>
      </c>
      <c r="Q260" s="244">
        <v>0</v>
      </c>
      <c r="R260" s="148">
        <v>0</v>
      </c>
      <c r="S260" s="148" t="s">
        <v>996</v>
      </c>
    </row>
    <row r="261" spans="1:19" x14ac:dyDescent="0.3">
      <c r="A261" s="148" t="s">
        <v>993</v>
      </c>
      <c r="B261" s="148" t="e">
        <v>#N/A</v>
      </c>
      <c r="C261" t="s">
        <v>1266</v>
      </c>
      <c r="D261" t="s">
        <v>995</v>
      </c>
      <c r="E261" t="s">
        <v>997</v>
      </c>
      <c r="F261" s="26" t="s">
        <v>10</v>
      </c>
      <c r="G261" s="148" t="s">
        <v>430</v>
      </c>
      <c r="H261" s="148" t="s">
        <v>424</v>
      </c>
      <c r="I261" s="148">
        <v>0</v>
      </c>
      <c r="J261" s="185">
        <v>0</v>
      </c>
      <c r="K261" s="185">
        <v>0</v>
      </c>
      <c r="L261">
        <v>0</v>
      </c>
      <c r="M261" s="264">
        <v>0</v>
      </c>
      <c r="N261" s="324" t="s">
        <v>2163</v>
      </c>
      <c r="O261" s="324" t="s">
        <v>2163</v>
      </c>
      <c r="P261" s="324">
        <v>1.026</v>
      </c>
      <c r="Q261" s="244">
        <v>0</v>
      </c>
      <c r="R261" s="148">
        <v>0</v>
      </c>
      <c r="S261" s="148" t="s">
        <v>996</v>
      </c>
    </row>
    <row r="262" spans="1:19" x14ac:dyDescent="0.3">
      <c r="A262" s="148" t="s">
        <v>993</v>
      </c>
      <c r="B262" s="148">
        <v>227</v>
      </c>
      <c r="C262" t="s">
        <v>1418</v>
      </c>
      <c r="D262" t="s">
        <v>995</v>
      </c>
      <c r="E262" t="s">
        <v>997</v>
      </c>
      <c r="F262" s="26" t="s">
        <v>10</v>
      </c>
      <c r="G262" s="148" t="s">
        <v>430</v>
      </c>
      <c r="H262" s="148" t="s">
        <v>427</v>
      </c>
      <c r="I262" s="148">
        <v>56413.000000000007</v>
      </c>
      <c r="J262" s="185">
        <v>784728</v>
      </c>
      <c r="K262" s="185" t="s">
        <v>1045</v>
      </c>
      <c r="L262">
        <v>805130.92800000007</v>
      </c>
      <c r="M262" s="264">
        <v>0</v>
      </c>
      <c r="N262" s="324">
        <v>71.888603439663186</v>
      </c>
      <c r="O262" s="324">
        <v>0</v>
      </c>
      <c r="P262" s="324">
        <v>1.026</v>
      </c>
      <c r="Q262" s="244" t="s">
        <v>573</v>
      </c>
      <c r="R262" s="148">
        <v>12</v>
      </c>
      <c r="S262" s="148" t="s">
        <v>996</v>
      </c>
    </row>
    <row r="263" spans="1:19" x14ac:dyDescent="0.3">
      <c r="A263" s="148" t="s">
        <v>998</v>
      </c>
      <c r="B263" s="148">
        <v>227</v>
      </c>
      <c r="C263" t="s">
        <v>1418</v>
      </c>
      <c r="D263" t="s">
        <v>999</v>
      </c>
      <c r="E263" t="s">
        <v>997</v>
      </c>
      <c r="F263" s="26" t="s">
        <v>10</v>
      </c>
      <c r="G263" s="148" t="s">
        <v>430</v>
      </c>
      <c r="H263" s="148" t="s">
        <v>424</v>
      </c>
      <c r="I263" s="148">
        <v>-162</v>
      </c>
      <c r="J263" s="185">
        <v>3473</v>
      </c>
      <c r="K263" s="185" t="s">
        <v>1045</v>
      </c>
      <c r="L263">
        <v>3563.2980000000002</v>
      </c>
      <c r="M263" s="264">
        <v>0</v>
      </c>
      <c r="N263" s="324">
        <v>-46.645551396487186</v>
      </c>
      <c r="O263" s="324">
        <v>0</v>
      </c>
      <c r="P263" s="324">
        <v>1.026</v>
      </c>
      <c r="Q263" s="244" t="s">
        <v>573</v>
      </c>
      <c r="R263" s="148">
        <v>12</v>
      </c>
      <c r="S263" s="148" t="s">
        <v>996</v>
      </c>
    </row>
    <row r="264" spans="1:19" x14ac:dyDescent="0.3">
      <c r="A264" s="148" t="s">
        <v>1000</v>
      </c>
      <c r="B264" s="148">
        <v>363</v>
      </c>
      <c r="C264" t="s">
        <v>363</v>
      </c>
      <c r="D264" t="s">
        <v>364</v>
      </c>
      <c r="E264" t="s">
        <v>1001</v>
      </c>
      <c r="F264" s="26" t="s">
        <v>13</v>
      </c>
      <c r="G264" s="148" t="s">
        <v>423</v>
      </c>
      <c r="H264" s="148" t="s">
        <v>424</v>
      </c>
      <c r="I264" s="148">
        <v>387.51500000000004</v>
      </c>
      <c r="J264" s="185">
        <v>30004</v>
      </c>
      <c r="K264" s="185" t="s">
        <v>1446</v>
      </c>
      <c r="L264">
        <v>4140.5520000000006</v>
      </c>
      <c r="M264" s="264">
        <v>3.7283333333333322</v>
      </c>
      <c r="N264" s="324">
        <v>12.915444607385684</v>
      </c>
      <c r="O264" s="324">
        <v>0.28867247289352227</v>
      </c>
      <c r="P264" s="324">
        <v>0.13800000000000001</v>
      </c>
      <c r="Q264" s="244" t="s">
        <v>536</v>
      </c>
      <c r="R264" s="148">
        <v>12</v>
      </c>
      <c r="S264" s="148" t="s">
        <v>364</v>
      </c>
    </row>
    <row r="265" spans="1:19" x14ac:dyDescent="0.3">
      <c r="A265" s="148" t="s">
        <v>1002</v>
      </c>
      <c r="B265" s="148" t="e">
        <v>#N/A</v>
      </c>
      <c r="C265" t="s">
        <v>1305</v>
      </c>
      <c r="D265" t="s">
        <v>1004</v>
      </c>
      <c r="E265" t="s">
        <v>585</v>
      </c>
      <c r="F265" s="26" t="s">
        <v>12</v>
      </c>
      <c r="G265" s="148" t="s">
        <v>537</v>
      </c>
      <c r="H265" s="148" t="s">
        <v>427</v>
      </c>
      <c r="I265" s="148">
        <v>0</v>
      </c>
      <c r="J265" s="185">
        <v>0</v>
      </c>
      <c r="K265" s="185">
        <v>0</v>
      </c>
      <c r="L265">
        <v>0</v>
      </c>
      <c r="M265" s="264">
        <v>0</v>
      </c>
      <c r="N265" s="324" t="s">
        <v>2163</v>
      </c>
      <c r="O265" s="324" t="s">
        <v>2163</v>
      </c>
      <c r="P265" s="324">
        <v>0.13400000000000001</v>
      </c>
      <c r="Q265" s="244">
        <v>0</v>
      </c>
      <c r="R265" s="148">
        <v>0</v>
      </c>
      <c r="S265" s="148">
        <v>0</v>
      </c>
    </row>
    <row r="266" spans="1:19" x14ac:dyDescent="0.3">
      <c r="A266" s="148" t="s">
        <v>1002</v>
      </c>
      <c r="B266" s="148" t="e">
        <v>#N/A</v>
      </c>
      <c r="C266" t="s">
        <v>1305</v>
      </c>
      <c r="D266" t="s">
        <v>1004</v>
      </c>
      <c r="E266" t="s">
        <v>585</v>
      </c>
      <c r="F266" s="26" t="s">
        <v>12</v>
      </c>
      <c r="G266" s="148" t="s">
        <v>430</v>
      </c>
      <c r="I266" s="148">
        <v>0</v>
      </c>
      <c r="J266" s="185">
        <v>0</v>
      </c>
      <c r="K266" s="185">
        <v>0</v>
      </c>
      <c r="L266">
        <v>0</v>
      </c>
      <c r="M266" s="264">
        <v>0</v>
      </c>
      <c r="N266" s="324" t="s">
        <v>2163</v>
      </c>
      <c r="O266" s="324" t="s">
        <v>2163</v>
      </c>
      <c r="P266" s="324">
        <v>1.026</v>
      </c>
      <c r="Q266" s="244">
        <v>0</v>
      </c>
      <c r="R266" s="148">
        <v>0</v>
      </c>
      <c r="S266" s="148">
        <v>0</v>
      </c>
    </row>
    <row r="267" spans="1:19" x14ac:dyDescent="0.3">
      <c r="A267" s="148" t="s">
        <v>1002</v>
      </c>
      <c r="B267" s="148" t="e">
        <v>#N/A</v>
      </c>
      <c r="C267" t="s">
        <v>1305</v>
      </c>
      <c r="D267" t="s">
        <v>1004</v>
      </c>
      <c r="E267" t="s">
        <v>585</v>
      </c>
      <c r="F267" s="26" t="s">
        <v>12</v>
      </c>
      <c r="G267" s="148" t="s">
        <v>1454</v>
      </c>
      <c r="H267" s="148" t="s">
        <v>427</v>
      </c>
      <c r="I267" s="148">
        <v>0</v>
      </c>
      <c r="J267" s="185">
        <v>0</v>
      </c>
      <c r="K267" s="185">
        <v>0</v>
      </c>
      <c r="L267">
        <v>0</v>
      </c>
      <c r="M267" s="264">
        <v>0</v>
      </c>
      <c r="N267" s="324" t="s">
        <v>2163</v>
      </c>
      <c r="O267" s="324" t="s">
        <v>2163</v>
      </c>
      <c r="P267" s="324">
        <v>0.65500000000000003</v>
      </c>
      <c r="Q267" s="244">
        <v>0</v>
      </c>
      <c r="R267" s="148">
        <v>0</v>
      </c>
      <c r="S267" s="148">
        <v>0</v>
      </c>
    </row>
    <row r="268" spans="1:19" x14ac:dyDescent="0.3">
      <c r="A268" s="148" t="s">
        <v>1002</v>
      </c>
      <c r="B268" s="148">
        <v>0</v>
      </c>
      <c r="C268" t="s">
        <v>1003</v>
      </c>
      <c r="D268" t="s">
        <v>1004</v>
      </c>
      <c r="E268" t="s">
        <v>585</v>
      </c>
      <c r="F268" s="26" t="s">
        <v>12</v>
      </c>
      <c r="G268" s="148" t="s">
        <v>430</v>
      </c>
      <c r="H268" s="148" t="s">
        <v>427</v>
      </c>
      <c r="I268" s="148">
        <v>68210</v>
      </c>
      <c r="J268" s="185">
        <v>285775</v>
      </c>
      <c r="K268" s="185" t="s">
        <v>1045</v>
      </c>
      <c r="L268">
        <v>293205.15000000002</v>
      </c>
      <c r="M268" s="264">
        <v>0</v>
      </c>
      <c r="N268" s="324">
        <v>238.68427959058701</v>
      </c>
      <c r="O268" s="324">
        <v>0</v>
      </c>
      <c r="P268" s="324">
        <v>1.026</v>
      </c>
      <c r="Q268" s="244" t="s">
        <v>573</v>
      </c>
      <c r="R268" s="148">
        <v>12</v>
      </c>
      <c r="S268" s="148">
        <v>0</v>
      </c>
    </row>
    <row r="269" spans="1:19" x14ac:dyDescent="0.3">
      <c r="A269" s="148" t="s">
        <v>1002</v>
      </c>
      <c r="B269" s="148">
        <v>0</v>
      </c>
      <c r="C269" t="s">
        <v>1003</v>
      </c>
      <c r="D269" t="s">
        <v>1004</v>
      </c>
      <c r="E269" t="s">
        <v>585</v>
      </c>
      <c r="F269" s="26" t="s">
        <v>12</v>
      </c>
      <c r="G269" s="148" t="s">
        <v>423</v>
      </c>
      <c r="H269" s="148" t="s">
        <v>427</v>
      </c>
      <c r="I269" s="148">
        <v>0</v>
      </c>
      <c r="J269" s="185">
        <v>0</v>
      </c>
      <c r="K269" s="185" t="s">
        <v>1446</v>
      </c>
      <c r="L269">
        <v>0</v>
      </c>
      <c r="M269" s="264">
        <v>0</v>
      </c>
      <c r="N269" s="324" t="s">
        <v>2163</v>
      </c>
      <c r="O269" s="324" t="s">
        <v>2163</v>
      </c>
      <c r="P269" s="324">
        <v>0.13800000000000001</v>
      </c>
      <c r="Q269" s="244" t="s">
        <v>573</v>
      </c>
      <c r="R269" s="148">
        <v>12</v>
      </c>
      <c r="S269" s="148">
        <v>0</v>
      </c>
    </row>
    <row r="270" spans="1:19" x14ac:dyDescent="0.3">
      <c r="A270" s="148" t="s">
        <v>1002</v>
      </c>
      <c r="B270" s="148">
        <v>0</v>
      </c>
      <c r="C270" t="s">
        <v>1003</v>
      </c>
      <c r="D270" t="s">
        <v>1004</v>
      </c>
      <c r="E270" t="s">
        <v>585</v>
      </c>
      <c r="F270" s="26" t="s">
        <v>12</v>
      </c>
      <c r="G270" s="148" t="s">
        <v>435</v>
      </c>
      <c r="H270" s="148" t="s">
        <v>427</v>
      </c>
      <c r="I270" s="148">
        <v>0</v>
      </c>
      <c r="J270" s="185">
        <v>0</v>
      </c>
      <c r="K270" s="185" t="s">
        <v>1446</v>
      </c>
      <c r="L270">
        <v>0</v>
      </c>
      <c r="M270" s="264">
        <v>0</v>
      </c>
      <c r="N270" s="324" t="s">
        <v>2163</v>
      </c>
      <c r="O270" s="324" t="s">
        <v>2163</v>
      </c>
      <c r="P270" s="324">
        <v>0.13400000000000001</v>
      </c>
      <c r="Q270" s="244" t="s">
        <v>573</v>
      </c>
      <c r="R270" s="148">
        <v>12</v>
      </c>
      <c r="S270" s="148">
        <v>0</v>
      </c>
    </row>
    <row r="271" spans="1:19" x14ac:dyDescent="0.3">
      <c r="A271" s="148" t="s">
        <v>1005</v>
      </c>
      <c r="B271" s="148">
        <v>664</v>
      </c>
      <c r="C271" t="s">
        <v>365</v>
      </c>
      <c r="D271" t="s">
        <v>366</v>
      </c>
      <c r="E271" t="s">
        <v>1006</v>
      </c>
      <c r="F271" s="26" t="s">
        <v>9</v>
      </c>
      <c r="G271" s="148" t="s">
        <v>423</v>
      </c>
      <c r="H271" s="148" t="s">
        <v>424</v>
      </c>
      <c r="I271" s="148">
        <v>196.18</v>
      </c>
      <c r="J271" s="185">
        <v>17945</v>
      </c>
      <c r="K271" s="185" t="s">
        <v>1446</v>
      </c>
      <c r="L271">
        <v>2476.4100000000003</v>
      </c>
      <c r="M271" s="264">
        <v>3.429875</v>
      </c>
      <c r="N271" s="324">
        <v>10.932293117860128</v>
      </c>
      <c r="O271" s="324">
        <v>0.31373792881537366</v>
      </c>
      <c r="P271" s="324">
        <v>0.13800000000000001</v>
      </c>
      <c r="Q271" s="244" t="s">
        <v>536</v>
      </c>
      <c r="R271" s="148">
        <v>4</v>
      </c>
      <c r="S271" s="148" t="s">
        <v>366</v>
      </c>
    </row>
    <row r="272" spans="1:19" x14ac:dyDescent="0.3">
      <c r="A272" s="148" t="s">
        <v>1007</v>
      </c>
      <c r="B272" s="148">
        <v>344</v>
      </c>
      <c r="C272" t="s">
        <v>367</v>
      </c>
      <c r="D272" t="s">
        <v>368</v>
      </c>
      <c r="E272" t="s">
        <v>1008</v>
      </c>
      <c r="F272" s="26" t="s">
        <v>9</v>
      </c>
      <c r="G272" s="148" t="s">
        <v>428</v>
      </c>
      <c r="H272" s="148" t="s">
        <v>429</v>
      </c>
      <c r="I272" s="148">
        <v>137.54200000000003</v>
      </c>
      <c r="J272" s="185">
        <v>0</v>
      </c>
      <c r="K272" s="185" t="s">
        <v>490</v>
      </c>
      <c r="L272">
        <v>0</v>
      </c>
      <c r="M272" s="264">
        <v>0</v>
      </c>
      <c r="N272" s="324" t="s">
        <v>2163</v>
      </c>
      <c r="O272" s="324" t="s">
        <v>2163</v>
      </c>
      <c r="P272" s="324">
        <v>0</v>
      </c>
      <c r="Q272" s="244" t="s">
        <v>536</v>
      </c>
      <c r="R272" s="148">
        <v>12</v>
      </c>
      <c r="S272" s="148" t="s">
        <v>368</v>
      </c>
    </row>
    <row r="273" spans="1:19" x14ac:dyDescent="0.3">
      <c r="A273" s="148" t="s">
        <v>1007</v>
      </c>
      <c r="B273" s="148">
        <v>344</v>
      </c>
      <c r="C273" t="s">
        <v>367</v>
      </c>
      <c r="D273" t="s">
        <v>368</v>
      </c>
      <c r="E273" t="s">
        <v>1008</v>
      </c>
      <c r="F273" s="26" t="s">
        <v>9</v>
      </c>
      <c r="G273" s="148" t="s">
        <v>423</v>
      </c>
      <c r="H273" s="148" t="s">
        <v>424</v>
      </c>
      <c r="I273" s="148">
        <v>1037.47</v>
      </c>
      <c r="J273" s="185">
        <v>98288</v>
      </c>
      <c r="K273" s="185" t="s">
        <v>1446</v>
      </c>
      <c r="L273">
        <v>13563.744000000001</v>
      </c>
      <c r="M273" s="264">
        <v>3.2776833333333339</v>
      </c>
      <c r="N273" s="324">
        <v>10.55540859514895</v>
      </c>
      <c r="O273" s="324">
        <v>0.31052169167943816</v>
      </c>
      <c r="P273" s="324">
        <v>0.13800000000000001</v>
      </c>
      <c r="Q273" s="244" t="s">
        <v>536</v>
      </c>
      <c r="R273" s="148">
        <v>12</v>
      </c>
      <c r="S273" s="148" t="s">
        <v>368</v>
      </c>
    </row>
    <row r="274" spans="1:19" x14ac:dyDescent="0.3">
      <c r="A274" s="148" t="s">
        <v>606</v>
      </c>
      <c r="B274" s="148">
        <v>2</v>
      </c>
      <c r="C274" t="s">
        <v>1404</v>
      </c>
      <c r="D274" t="s">
        <v>95</v>
      </c>
      <c r="E274" t="s">
        <v>591</v>
      </c>
      <c r="F274" s="26" t="s">
        <v>13</v>
      </c>
      <c r="G274" s="148" t="s">
        <v>425</v>
      </c>
      <c r="H274" s="148" t="s">
        <v>426</v>
      </c>
      <c r="I274" s="148">
        <v>1932</v>
      </c>
      <c r="J274" s="185">
        <v>0</v>
      </c>
      <c r="K274" s="185" t="s">
        <v>490</v>
      </c>
      <c r="L274">
        <v>0</v>
      </c>
      <c r="M274" s="264">
        <v>0</v>
      </c>
      <c r="N274" s="324" t="s">
        <v>2163</v>
      </c>
      <c r="O274" s="324" t="s">
        <v>2163</v>
      </c>
      <c r="P274" s="324">
        <v>0</v>
      </c>
      <c r="Q274" s="244" t="s">
        <v>573</v>
      </c>
      <c r="R274" s="148">
        <v>12</v>
      </c>
      <c r="S274" s="148" t="s">
        <v>592</v>
      </c>
    </row>
    <row r="275" spans="1:19" x14ac:dyDescent="0.3">
      <c r="A275" s="148" t="s">
        <v>606</v>
      </c>
      <c r="B275" s="148">
        <v>2</v>
      </c>
      <c r="C275" t="s">
        <v>1404</v>
      </c>
      <c r="D275" t="s">
        <v>95</v>
      </c>
      <c r="E275" t="s">
        <v>591</v>
      </c>
      <c r="F275" s="26" t="s">
        <v>13</v>
      </c>
      <c r="G275" s="148" t="s">
        <v>423</v>
      </c>
      <c r="H275" s="148" t="s">
        <v>424</v>
      </c>
      <c r="I275" s="148">
        <v>626</v>
      </c>
      <c r="J275" s="185">
        <v>49518</v>
      </c>
      <c r="K275" s="185" t="s">
        <v>1446</v>
      </c>
      <c r="L275">
        <v>6833.4840000000004</v>
      </c>
      <c r="M275" s="264">
        <v>0</v>
      </c>
      <c r="N275" s="324">
        <v>12.641867603699664</v>
      </c>
      <c r="O275" s="324">
        <v>0</v>
      </c>
      <c r="P275" s="324">
        <v>0.13800000000000001</v>
      </c>
      <c r="Q275" s="244" t="s">
        <v>573</v>
      </c>
      <c r="R275" s="148">
        <v>12</v>
      </c>
      <c r="S275" s="148" t="s">
        <v>592</v>
      </c>
    </row>
    <row r="276" spans="1:19" x14ac:dyDescent="0.3">
      <c r="A276" s="148" t="s">
        <v>1009</v>
      </c>
      <c r="B276" s="148">
        <v>729</v>
      </c>
      <c r="C276" t="s">
        <v>369</v>
      </c>
      <c r="D276" t="s">
        <v>370</v>
      </c>
      <c r="E276" t="s">
        <v>1010</v>
      </c>
      <c r="F276" s="26" t="s">
        <v>6</v>
      </c>
      <c r="G276" s="148" t="s">
        <v>423</v>
      </c>
      <c r="H276" s="148" t="s">
        <v>424</v>
      </c>
      <c r="I276" s="148">
        <v>0</v>
      </c>
      <c r="J276" s="185">
        <v>0</v>
      </c>
      <c r="K276" s="185">
        <v>0</v>
      </c>
      <c r="L276">
        <v>0</v>
      </c>
      <c r="M276" s="264">
        <v>0</v>
      </c>
      <c r="N276" s="324" t="s">
        <v>2163</v>
      </c>
      <c r="O276" s="324" t="s">
        <v>2163</v>
      </c>
      <c r="P276" s="324">
        <v>0.13800000000000001</v>
      </c>
      <c r="Q276" s="244">
        <v>0</v>
      </c>
      <c r="R276" s="148">
        <v>0</v>
      </c>
      <c r="S276" s="148" t="s">
        <v>370</v>
      </c>
    </row>
    <row r="277" spans="1:19" x14ac:dyDescent="0.3">
      <c r="A277" s="148" t="s">
        <v>1014</v>
      </c>
      <c r="B277" s="148">
        <v>242</v>
      </c>
      <c r="C277" t="s">
        <v>371</v>
      </c>
      <c r="D277" t="s">
        <v>372</v>
      </c>
      <c r="E277" t="s">
        <v>1015</v>
      </c>
      <c r="F277" s="26" t="s">
        <v>4</v>
      </c>
      <c r="G277" s="148" t="s">
        <v>423</v>
      </c>
      <c r="H277" s="148" t="s">
        <v>424</v>
      </c>
      <c r="I277" s="148">
        <v>204.029</v>
      </c>
      <c r="J277" s="185">
        <v>16888</v>
      </c>
      <c r="K277" s="185" t="s">
        <v>1446</v>
      </c>
      <c r="L277">
        <v>2330.5440000000003</v>
      </c>
      <c r="M277" s="264">
        <v>6.6529666666666669</v>
      </c>
      <c r="N277" s="324">
        <v>12.081300331596399</v>
      </c>
      <c r="O277" s="324">
        <v>0.55068299637143092</v>
      </c>
      <c r="P277" s="324">
        <v>0.13800000000000001</v>
      </c>
      <c r="Q277" s="244" t="s">
        <v>536</v>
      </c>
      <c r="R277" s="148">
        <v>12</v>
      </c>
      <c r="S277" s="148" t="s">
        <v>372</v>
      </c>
    </row>
    <row r="278" spans="1:19" x14ac:dyDescent="0.3">
      <c r="A278" s="148" t="s">
        <v>1014</v>
      </c>
      <c r="B278" s="148">
        <v>242</v>
      </c>
      <c r="C278" t="s">
        <v>371</v>
      </c>
      <c r="D278" t="s">
        <v>372</v>
      </c>
      <c r="E278" t="s">
        <v>1015</v>
      </c>
      <c r="F278" s="26" t="s">
        <v>4</v>
      </c>
      <c r="G278" s="148" t="s">
        <v>428</v>
      </c>
      <c r="H278" s="148" t="s">
        <v>429</v>
      </c>
      <c r="I278" s="148">
        <v>0</v>
      </c>
      <c r="J278" s="185">
        <v>0</v>
      </c>
      <c r="K278" s="185">
        <v>0</v>
      </c>
      <c r="L278">
        <v>0</v>
      </c>
      <c r="M278" s="264">
        <v>0</v>
      </c>
      <c r="N278" s="324" t="s">
        <v>2163</v>
      </c>
      <c r="O278" s="324" t="s">
        <v>2163</v>
      </c>
      <c r="P278" s="324">
        <v>0</v>
      </c>
      <c r="Q278" s="244">
        <v>0</v>
      </c>
      <c r="R278" s="148">
        <v>0</v>
      </c>
      <c r="S278" s="148" t="s">
        <v>372</v>
      </c>
    </row>
    <row r="279" spans="1:19" x14ac:dyDescent="0.3">
      <c r="A279" s="148" t="s">
        <v>1016</v>
      </c>
      <c r="B279" s="148">
        <v>741</v>
      </c>
      <c r="C279" t="s">
        <v>373</v>
      </c>
      <c r="D279" t="s">
        <v>374</v>
      </c>
      <c r="E279" t="s">
        <v>1017</v>
      </c>
      <c r="F279" s="26" t="s">
        <v>5</v>
      </c>
      <c r="G279" s="148" t="s">
        <v>428</v>
      </c>
      <c r="H279" s="148" t="s">
        <v>429</v>
      </c>
      <c r="I279" s="148">
        <v>807.53100000000018</v>
      </c>
      <c r="J279" s="185">
        <v>0</v>
      </c>
      <c r="K279" s="185" t="s">
        <v>490</v>
      </c>
      <c r="L279">
        <v>0</v>
      </c>
      <c r="M279" s="264">
        <v>0</v>
      </c>
      <c r="N279" s="324" t="s">
        <v>2163</v>
      </c>
      <c r="O279" s="324" t="s">
        <v>2163</v>
      </c>
      <c r="P279" s="324">
        <v>0</v>
      </c>
      <c r="Q279" s="244" t="s">
        <v>536</v>
      </c>
      <c r="R279" s="148">
        <v>12</v>
      </c>
      <c r="S279" s="148" t="s">
        <v>374</v>
      </c>
    </row>
    <row r="280" spans="1:19" x14ac:dyDescent="0.3">
      <c r="A280" s="148" t="s">
        <v>1016</v>
      </c>
      <c r="B280" s="148">
        <v>741</v>
      </c>
      <c r="C280" t="s">
        <v>373</v>
      </c>
      <c r="D280" t="s">
        <v>374</v>
      </c>
      <c r="E280" t="s">
        <v>1017</v>
      </c>
      <c r="F280" s="26" t="s">
        <v>5</v>
      </c>
      <c r="G280" s="148" t="s">
        <v>423</v>
      </c>
      <c r="H280" s="148" t="s">
        <v>424</v>
      </c>
      <c r="I280" s="148">
        <v>3479.0959999999995</v>
      </c>
      <c r="J280" s="185">
        <v>230245</v>
      </c>
      <c r="K280" s="185" t="s">
        <v>1446</v>
      </c>
      <c r="L280">
        <v>31773.81</v>
      </c>
      <c r="M280" s="264">
        <v>2.6490750000000003</v>
      </c>
      <c r="N280" s="324">
        <v>15.110408477925686</v>
      </c>
      <c r="O280" s="324">
        <v>0.17531458556331878</v>
      </c>
      <c r="P280" s="324">
        <v>0.13800000000000001</v>
      </c>
      <c r="Q280" s="244" t="s">
        <v>536</v>
      </c>
      <c r="R280" s="148">
        <v>12</v>
      </c>
      <c r="S280" s="148" t="s">
        <v>374</v>
      </c>
    </row>
    <row r="281" spans="1:19" x14ac:dyDescent="0.3">
      <c r="A281" s="148" t="s">
        <v>1018</v>
      </c>
      <c r="B281" s="148">
        <v>106</v>
      </c>
      <c r="C281" t="s">
        <v>375</v>
      </c>
      <c r="D281" t="s">
        <v>376</v>
      </c>
      <c r="E281" t="s">
        <v>1019</v>
      </c>
      <c r="F281" s="26" t="s">
        <v>4</v>
      </c>
      <c r="G281" s="148" t="s">
        <v>423</v>
      </c>
      <c r="H281" s="148" t="s">
        <v>424</v>
      </c>
      <c r="I281" s="148">
        <v>52998</v>
      </c>
      <c r="J281" s="185">
        <v>3493056</v>
      </c>
      <c r="K281" s="185" t="s">
        <v>1446</v>
      </c>
      <c r="L281">
        <v>482041.72800000006</v>
      </c>
      <c r="M281" s="264">
        <v>0</v>
      </c>
      <c r="N281" s="324">
        <v>15.172387731545101</v>
      </c>
      <c r="O281" s="324">
        <v>0</v>
      </c>
      <c r="P281" s="324">
        <v>0.13800000000000001</v>
      </c>
      <c r="Q281" s="244" t="s">
        <v>573</v>
      </c>
      <c r="R281" s="148">
        <v>12</v>
      </c>
      <c r="S281" s="148" t="s">
        <v>408</v>
      </c>
    </row>
    <row r="282" spans="1:19" x14ac:dyDescent="0.3">
      <c r="A282" s="148" t="s">
        <v>1020</v>
      </c>
      <c r="B282" s="148">
        <v>106</v>
      </c>
      <c r="C282" t="s">
        <v>375</v>
      </c>
      <c r="D282" t="s">
        <v>377</v>
      </c>
      <c r="E282" t="s">
        <v>1019</v>
      </c>
      <c r="F282" s="26" t="s">
        <v>4</v>
      </c>
      <c r="G282" s="148" t="s">
        <v>423</v>
      </c>
      <c r="H282" s="148" t="s">
        <v>424</v>
      </c>
      <c r="I282" s="148">
        <v>1194.6200000000001</v>
      </c>
      <c r="J282" s="185">
        <v>89334</v>
      </c>
      <c r="K282" s="185" t="s">
        <v>1446</v>
      </c>
      <c r="L282">
        <v>12328.092000000001</v>
      </c>
      <c r="M282" s="264">
        <v>0</v>
      </c>
      <c r="N282" s="324">
        <v>13.372512145431752</v>
      </c>
      <c r="O282" s="324">
        <v>0</v>
      </c>
      <c r="P282" s="324">
        <v>0.13800000000000001</v>
      </c>
      <c r="Q282" s="244" t="s">
        <v>573</v>
      </c>
      <c r="R282" s="148">
        <v>12</v>
      </c>
      <c r="S282" s="148" t="s">
        <v>408</v>
      </c>
    </row>
    <row r="283" spans="1:19" x14ac:dyDescent="0.3">
      <c r="A283" s="148" t="s">
        <v>1021</v>
      </c>
      <c r="B283" s="148">
        <v>375</v>
      </c>
      <c r="C283" t="s">
        <v>409</v>
      </c>
      <c r="D283" t="s">
        <v>410</v>
      </c>
      <c r="E283" t="s">
        <v>1022</v>
      </c>
      <c r="F283" s="26" t="s">
        <v>9</v>
      </c>
      <c r="G283" s="148" t="s">
        <v>423</v>
      </c>
      <c r="H283" s="148" t="s">
        <v>424</v>
      </c>
      <c r="I283" s="148">
        <v>79.087999999999994</v>
      </c>
      <c r="J283" s="185">
        <v>8900</v>
      </c>
      <c r="K283" s="185" t="s">
        <v>1446</v>
      </c>
      <c r="L283">
        <v>1228.2</v>
      </c>
      <c r="M283" s="264">
        <v>3.5729000000000002</v>
      </c>
      <c r="N283" s="324">
        <v>8.8862921348314607</v>
      </c>
      <c r="O283" s="324">
        <v>0.40206870827432734</v>
      </c>
      <c r="P283" s="324">
        <v>0.13800000000000001</v>
      </c>
      <c r="Q283" s="244" t="s">
        <v>536</v>
      </c>
      <c r="R283" s="148">
        <v>3</v>
      </c>
      <c r="S283" s="148" t="s">
        <v>410</v>
      </c>
    </row>
    <row r="284" spans="1:19" x14ac:dyDescent="0.3">
      <c r="A284" s="148" t="s">
        <v>1023</v>
      </c>
      <c r="B284" s="148">
        <v>0</v>
      </c>
      <c r="C284" t="s">
        <v>1024</v>
      </c>
      <c r="D284" t="s">
        <v>1025</v>
      </c>
      <c r="E284" t="s">
        <v>1019</v>
      </c>
      <c r="F284" s="26" t="s">
        <v>4</v>
      </c>
      <c r="G284" s="148" t="s">
        <v>423</v>
      </c>
      <c r="H284" s="148" t="s">
        <v>424</v>
      </c>
      <c r="I284" s="148">
        <v>29497.328000000001</v>
      </c>
      <c r="J284" s="185">
        <v>2211174</v>
      </c>
      <c r="K284" s="185" t="s">
        <v>1446</v>
      </c>
      <c r="L284">
        <v>305142.01200000005</v>
      </c>
      <c r="M284" s="264">
        <v>0</v>
      </c>
      <c r="N284" s="324">
        <v>13.340120677974687</v>
      </c>
      <c r="O284" s="324">
        <v>0</v>
      </c>
      <c r="P284" s="324">
        <v>0.13800000000000001</v>
      </c>
      <c r="Q284" s="244" t="s">
        <v>573</v>
      </c>
      <c r="R284" s="148">
        <v>12</v>
      </c>
      <c r="S284" s="148" t="s">
        <v>408</v>
      </c>
    </row>
    <row r="285" spans="1:19" x14ac:dyDescent="0.3">
      <c r="A285" s="148" t="s">
        <v>1023</v>
      </c>
      <c r="B285" s="148">
        <v>0</v>
      </c>
      <c r="C285" t="s">
        <v>1024</v>
      </c>
      <c r="D285" t="s">
        <v>1025</v>
      </c>
      <c r="E285" t="s">
        <v>1019</v>
      </c>
      <c r="F285" s="26" t="s">
        <v>4</v>
      </c>
      <c r="G285" s="148" t="s">
        <v>1053</v>
      </c>
      <c r="I285" s="148">
        <v>0</v>
      </c>
      <c r="J285" s="185">
        <v>0</v>
      </c>
      <c r="K285" s="185">
        <v>0</v>
      </c>
      <c r="L285">
        <v>0</v>
      </c>
      <c r="M285" s="264">
        <v>0</v>
      </c>
      <c r="N285" s="324" t="s">
        <v>2163</v>
      </c>
      <c r="O285" s="324" t="s">
        <v>2163</v>
      </c>
      <c r="P285" s="324">
        <v>0.12</v>
      </c>
      <c r="Q285" s="244">
        <v>0</v>
      </c>
      <c r="R285" s="148">
        <v>0</v>
      </c>
      <c r="S285" s="148" t="s">
        <v>408</v>
      </c>
    </row>
    <row r="286" spans="1:19" x14ac:dyDescent="0.3">
      <c r="A286" s="148" t="s">
        <v>1023</v>
      </c>
      <c r="B286" s="148">
        <v>0</v>
      </c>
      <c r="C286" t="s">
        <v>1024</v>
      </c>
      <c r="D286" t="s">
        <v>1025</v>
      </c>
      <c r="E286" t="s">
        <v>1019</v>
      </c>
      <c r="F286" s="26" t="s">
        <v>4</v>
      </c>
      <c r="G286" s="148" t="s">
        <v>1053</v>
      </c>
      <c r="H286" s="148" t="s">
        <v>424</v>
      </c>
      <c r="I286" s="148">
        <v>662.67200000000003</v>
      </c>
      <c r="J286" s="185">
        <v>72240</v>
      </c>
      <c r="K286" s="185" t="s">
        <v>1446</v>
      </c>
      <c r="L286">
        <v>8668.7999999999993</v>
      </c>
      <c r="M286" s="264">
        <v>0</v>
      </c>
      <c r="N286" s="324">
        <v>9.1732004429678842</v>
      </c>
      <c r="O286" s="324">
        <v>0</v>
      </c>
      <c r="P286" s="324">
        <v>0.12</v>
      </c>
      <c r="Q286" s="244" t="s">
        <v>573</v>
      </c>
      <c r="R286" s="148">
        <v>12</v>
      </c>
      <c r="S286" s="148" t="s">
        <v>408</v>
      </c>
    </row>
    <row r="287" spans="1:19" x14ac:dyDescent="0.3">
      <c r="A287" s="148" t="s">
        <v>1026</v>
      </c>
      <c r="B287" s="148">
        <v>452</v>
      </c>
      <c r="C287" t="s">
        <v>1027</v>
      </c>
      <c r="D287" t="s">
        <v>1028</v>
      </c>
      <c r="E287" t="s">
        <v>585</v>
      </c>
      <c r="F287" s="26" t="s">
        <v>12</v>
      </c>
      <c r="G287" s="148" t="s">
        <v>423</v>
      </c>
      <c r="H287" s="148" t="s">
        <v>424</v>
      </c>
      <c r="I287" s="148">
        <v>-105</v>
      </c>
      <c r="J287" s="185">
        <v>0</v>
      </c>
      <c r="K287" s="185" t="s">
        <v>1446</v>
      </c>
      <c r="L287">
        <v>0</v>
      </c>
      <c r="M287" s="264">
        <v>0</v>
      </c>
      <c r="N287" s="324" t="s">
        <v>2163</v>
      </c>
      <c r="O287" s="324" t="s">
        <v>2163</v>
      </c>
      <c r="P287" s="324">
        <v>0.13800000000000001</v>
      </c>
      <c r="Q287" s="244" t="s">
        <v>573</v>
      </c>
      <c r="R287" s="148">
        <v>12</v>
      </c>
      <c r="S287" s="148">
        <v>0</v>
      </c>
    </row>
    <row r="288" spans="1:19" x14ac:dyDescent="0.3">
      <c r="A288" s="148" t="s">
        <v>1026</v>
      </c>
      <c r="B288" s="148">
        <v>452</v>
      </c>
      <c r="C288" t="s">
        <v>1027</v>
      </c>
      <c r="D288" t="s">
        <v>1028</v>
      </c>
      <c r="E288" t="s">
        <v>585</v>
      </c>
      <c r="F288" s="26" t="s">
        <v>12</v>
      </c>
      <c r="G288" s="148" t="s">
        <v>423</v>
      </c>
      <c r="H288" s="148" t="s">
        <v>434</v>
      </c>
      <c r="I288" s="148">
        <v>4026.2910000000002</v>
      </c>
      <c r="J288" s="185">
        <v>188328</v>
      </c>
      <c r="K288" s="185" t="s">
        <v>1446</v>
      </c>
      <c r="L288">
        <v>25989.264000000003</v>
      </c>
      <c r="M288" s="264">
        <v>0</v>
      </c>
      <c r="N288" s="324">
        <v>21.379141710207723</v>
      </c>
      <c r="O288" s="324">
        <v>0</v>
      </c>
      <c r="P288" s="324">
        <v>0.13800000000000001</v>
      </c>
      <c r="Q288" s="244" t="s">
        <v>573</v>
      </c>
      <c r="R288" s="148">
        <v>12</v>
      </c>
      <c r="S288" s="148">
        <v>0</v>
      </c>
    </row>
    <row r="289" spans="1:19" x14ac:dyDescent="0.3">
      <c r="A289" s="148" t="s">
        <v>1026</v>
      </c>
      <c r="B289" s="148">
        <v>452</v>
      </c>
      <c r="C289" t="s">
        <v>1027</v>
      </c>
      <c r="D289" t="s">
        <v>1028</v>
      </c>
      <c r="E289" t="s">
        <v>585</v>
      </c>
      <c r="F289" s="26" t="s">
        <v>12</v>
      </c>
      <c r="G289" s="148" t="s">
        <v>430</v>
      </c>
      <c r="H289" s="148" t="s">
        <v>434</v>
      </c>
      <c r="I289" s="148">
        <v>0.08</v>
      </c>
      <c r="J289" s="185">
        <v>1</v>
      </c>
      <c r="K289" s="185" t="s">
        <v>1045</v>
      </c>
      <c r="L289">
        <v>1.026</v>
      </c>
      <c r="M289" s="264">
        <v>0</v>
      </c>
      <c r="N289" s="324">
        <v>80</v>
      </c>
      <c r="O289" s="324">
        <v>0</v>
      </c>
      <c r="P289" s="324">
        <v>1.026</v>
      </c>
      <c r="Q289" s="244" t="s">
        <v>573</v>
      </c>
      <c r="R289" s="148">
        <v>12</v>
      </c>
      <c r="S289" s="148">
        <v>0</v>
      </c>
    </row>
    <row r="290" spans="1:19" x14ac:dyDescent="0.3">
      <c r="A290" s="148" t="s">
        <v>1026</v>
      </c>
      <c r="B290" s="148">
        <v>452</v>
      </c>
      <c r="C290" t="s">
        <v>1027</v>
      </c>
      <c r="D290" t="s">
        <v>1028</v>
      </c>
      <c r="E290" t="s">
        <v>585</v>
      </c>
      <c r="F290" s="26" t="s">
        <v>12</v>
      </c>
      <c r="G290" s="148" t="s">
        <v>433</v>
      </c>
      <c r="H290" s="148" t="s">
        <v>434</v>
      </c>
      <c r="I290" s="148">
        <v>21779.510000000002</v>
      </c>
      <c r="J290" s="185">
        <v>9441</v>
      </c>
      <c r="K290" s="185" t="s">
        <v>1046</v>
      </c>
      <c r="L290">
        <v>162857.25</v>
      </c>
      <c r="M290" s="264">
        <v>0</v>
      </c>
      <c r="N290" s="324">
        <v>2306.9071072979559</v>
      </c>
      <c r="O290" s="324">
        <v>0</v>
      </c>
      <c r="P290" s="324">
        <v>17.25</v>
      </c>
      <c r="Q290" s="244" t="s">
        <v>573</v>
      </c>
      <c r="R290" s="148">
        <v>12</v>
      </c>
      <c r="S290" s="148">
        <v>0</v>
      </c>
    </row>
    <row r="291" spans="1:19" x14ac:dyDescent="0.3">
      <c r="A291" s="148" t="s">
        <v>1026</v>
      </c>
      <c r="B291" s="148">
        <v>452</v>
      </c>
      <c r="C291" t="s">
        <v>1027</v>
      </c>
      <c r="D291" t="s">
        <v>1028</v>
      </c>
      <c r="E291" t="s">
        <v>585</v>
      </c>
      <c r="F291" s="26" t="s">
        <v>12</v>
      </c>
      <c r="G291" s="148" t="s">
        <v>1447</v>
      </c>
      <c r="H291" s="148" t="s">
        <v>434</v>
      </c>
      <c r="I291" s="148">
        <v>0</v>
      </c>
      <c r="J291" s="185">
        <v>0</v>
      </c>
      <c r="K291" s="185" t="s">
        <v>1046</v>
      </c>
      <c r="L291">
        <v>0</v>
      </c>
      <c r="M291" s="264">
        <v>0</v>
      </c>
      <c r="N291" s="324" t="s">
        <v>2163</v>
      </c>
      <c r="O291" s="324" t="s">
        <v>2163</v>
      </c>
      <c r="P291" s="324">
        <v>0</v>
      </c>
      <c r="Q291" s="244" t="s">
        <v>573</v>
      </c>
      <c r="R291" s="148">
        <v>12</v>
      </c>
      <c r="S291" s="148">
        <v>0</v>
      </c>
    </row>
    <row r="292" spans="1:19" x14ac:dyDescent="0.3">
      <c r="A292" s="148" t="s">
        <v>1011</v>
      </c>
      <c r="B292" s="148">
        <v>0</v>
      </c>
      <c r="C292" t="s">
        <v>1012</v>
      </c>
      <c r="D292" t="s">
        <v>1013</v>
      </c>
      <c r="E292" t="s">
        <v>585</v>
      </c>
      <c r="F292" s="26" t="s">
        <v>12</v>
      </c>
      <c r="G292" s="148" t="s">
        <v>423</v>
      </c>
      <c r="H292" s="148" t="s">
        <v>424</v>
      </c>
      <c r="I292" s="148">
        <v>277</v>
      </c>
      <c r="J292" s="185">
        <v>9618</v>
      </c>
      <c r="K292" s="185" t="s">
        <v>1446</v>
      </c>
      <c r="L292">
        <v>1327.2840000000001</v>
      </c>
      <c r="M292" s="264">
        <v>0</v>
      </c>
      <c r="N292" s="324">
        <v>28.800166354751507</v>
      </c>
      <c r="O292" s="324">
        <v>0</v>
      </c>
      <c r="P292" s="324">
        <v>0.13800000000000001</v>
      </c>
      <c r="Q292" s="244" t="s">
        <v>573</v>
      </c>
      <c r="R292" s="148">
        <v>12</v>
      </c>
      <c r="S292" s="148">
        <v>0</v>
      </c>
    </row>
    <row r="293" spans="1:19" x14ac:dyDescent="0.3">
      <c r="A293" s="148" t="s">
        <v>1011</v>
      </c>
      <c r="B293" s="148">
        <v>0</v>
      </c>
      <c r="C293" t="s">
        <v>1012</v>
      </c>
      <c r="D293" t="s">
        <v>1013</v>
      </c>
      <c r="E293" t="s">
        <v>585</v>
      </c>
      <c r="F293" s="26" t="s">
        <v>12</v>
      </c>
      <c r="G293" s="148" t="s">
        <v>433</v>
      </c>
      <c r="H293" s="148" t="s">
        <v>434</v>
      </c>
      <c r="I293" s="148">
        <v>69081</v>
      </c>
      <c r="J293" s="185">
        <v>22099</v>
      </c>
      <c r="K293" s="185" t="s">
        <v>1046</v>
      </c>
      <c r="L293">
        <v>381207.75</v>
      </c>
      <c r="M293" s="264">
        <v>0</v>
      </c>
      <c r="N293" s="324">
        <v>3125.9785510656593</v>
      </c>
      <c r="O293" s="324">
        <v>0</v>
      </c>
      <c r="P293" s="324">
        <v>17.25</v>
      </c>
      <c r="Q293" s="244" t="s">
        <v>573</v>
      </c>
      <c r="R293" s="148">
        <v>12</v>
      </c>
      <c r="S293" s="148">
        <v>0</v>
      </c>
    </row>
    <row r="294" spans="1:19" x14ac:dyDescent="0.3">
      <c r="A294" s="148" t="s">
        <v>1011</v>
      </c>
      <c r="B294" s="148" t="e">
        <v>#N/A</v>
      </c>
      <c r="C294" t="s">
        <v>1306</v>
      </c>
      <c r="D294" t="s">
        <v>1013</v>
      </c>
      <c r="E294" t="s">
        <v>585</v>
      </c>
      <c r="F294" s="26" t="s">
        <v>12</v>
      </c>
      <c r="G294" s="148" t="s">
        <v>537</v>
      </c>
      <c r="I294" s="148">
        <v>0</v>
      </c>
      <c r="J294" s="185">
        <v>0</v>
      </c>
      <c r="K294" s="185">
        <v>0</v>
      </c>
      <c r="L294">
        <v>0</v>
      </c>
      <c r="M294" s="264">
        <v>0</v>
      </c>
      <c r="N294" s="324" t="s">
        <v>2163</v>
      </c>
      <c r="O294" s="324" t="s">
        <v>2163</v>
      </c>
      <c r="P294" s="324">
        <v>0.13400000000000001</v>
      </c>
      <c r="Q294" s="244">
        <v>0</v>
      </c>
      <c r="R294" s="148">
        <v>0</v>
      </c>
      <c r="S294" s="148">
        <v>0</v>
      </c>
    </row>
    <row r="295" spans="1:19" x14ac:dyDescent="0.3">
      <c r="A295" s="148" t="s">
        <v>1011</v>
      </c>
      <c r="B295" s="148" t="e">
        <v>#N/A</v>
      </c>
      <c r="C295" t="s">
        <v>1306</v>
      </c>
      <c r="D295" t="s">
        <v>1013</v>
      </c>
      <c r="E295" t="s">
        <v>585</v>
      </c>
      <c r="F295" s="26" t="s">
        <v>12</v>
      </c>
      <c r="G295" s="148" t="s">
        <v>537</v>
      </c>
      <c r="H295" s="148" t="s">
        <v>434</v>
      </c>
      <c r="I295" s="148">
        <v>0</v>
      </c>
      <c r="J295" s="185">
        <v>0</v>
      </c>
      <c r="K295" s="185">
        <v>0</v>
      </c>
      <c r="L295">
        <v>0</v>
      </c>
      <c r="M295" s="264">
        <v>0</v>
      </c>
      <c r="N295" s="324" t="s">
        <v>2163</v>
      </c>
      <c r="O295" s="324" t="s">
        <v>2163</v>
      </c>
      <c r="P295" s="324">
        <v>0.13400000000000001</v>
      </c>
      <c r="Q295" s="244">
        <v>0</v>
      </c>
      <c r="R295" s="148">
        <v>0</v>
      </c>
      <c r="S295" s="148">
        <v>0</v>
      </c>
    </row>
    <row r="296" spans="1:19" x14ac:dyDescent="0.3">
      <c r="A296" s="148" t="s">
        <v>1011</v>
      </c>
      <c r="B296" s="148" t="e">
        <v>#N/A</v>
      </c>
      <c r="C296" t="s">
        <v>1306</v>
      </c>
      <c r="D296" t="s">
        <v>1013</v>
      </c>
      <c r="E296" t="s">
        <v>585</v>
      </c>
      <c r="F296" s="26" t="s">
        <v>12</v>
      </c>
      <c r="G296" s="148" t="s">
        <v>1447</v>
      </c>
      <c r="H296" s="148" t="s">
        <v>434</v>
      </c>
      <c r="I296" s="148">
        <v>0</v>
      </c>
      <c r="J296" s="185">
        <v>0</v>
      </c>
      <c r="K296" s="185">
        <v>0</v>
      </c>
      <c r="L296">
        <v>0</v>
      </c>
      <c r="M296" s="264">
        <v>0</v>
      </c>
      <c r="N296" s="324" t="s">
        <v>2163</v>
      </c>
      <c r="O296" s="324" t="s">
        <v>2163</v>
      </c>
      <c r="P296" s="324">
        <v>0</v>
      </c>
      <c r="Q296" s="244">
        <v>0</v>
      </c>
      <c r="R296" s="148">
        <v>0</v>
      </c>
      <c r="S296" s="148">
        <v>0</v>
      </c>
    </row>
    <row r="297" spans="1:19" x14ac:dyDescent="0.3">
      <c r="A297" s="148" t="s">
        <v>1011</v>
      </c>
      <c r="B297" s="148" t="e">
        <v>#N/A</v>
      </c>
      <c r="C297" t="s">
        <v>1306</v>
      </c>
      <c r="D297" t="s">
        <v>1013</v>
      </c>
      <c r="E297" t="s">
        <v>585</v>
      </c>
      <c r="F297" s="26" t="s">
        <v>12</v>
      </c>
      <c r="G297" s="148" t="s">
        <v>1447</v>
      </c>
      <c r="I297" s="148">
        <v>0</v>
      </c>
      <c r="J297" s="185">
        <v>0</v>
      </c>
      <c r="K297" s="185">
        <v>0</v>
      </c>
      <c r="L297">
        <v>0</v>
      </c>
      <c r="M297" s="264">
        <v>0</v>
      </c>
      <c r="N297" s="324" t="s">
        <v>2163</v>
      </c>
      <c r="O297" s="324" t="s">
        <v>2163</v>
      </c>
      <c r="P297" s="324">
        <v>0</v>
      </c>
      <c r="Q297" s="244">
        <v>0</v>
      </c>
      <c r="R297" s="148">
        <v>0</v>
      </c>
      <c r="S297" s="148">
        <v>0</v>
      </c>
    </row>
    <row r="298" spans="1:19" x14ac:dyDescent="0.3">
      <c r="A298" s="148" t="s">
        <v>607</v>
      </c>
      <c r="B298" s="148">
        <v>2</v>
      </c>
      <c r="C298" t="s">
        <v>80</v>
      </c>
      <c r="D298" t="s">
        <v>96</v>
      </c>
      <c r="E298" t="s">
        <v>608</v>
      </c>
      <c r="F298" s="26" t="s">
        <v>7</v>
      </c>
      <c r="G298" s="148" t="s">
        <v>423</v>
      </c>
      <c r="H298" s="148" t="s">
        <v>424</v>
      </c>
      <c r="I298" s="148">
        <v>1396.2630000000001</v>
      </c>
      <c r="J298" s="185">
        <v>94216</v>
      </c>
      <c r="K298" s="185" t="s">
        <v>1446</v>
      </c>
      <c r="L298">
        <v>13001.808000000001</v>
      </c>
      <c r="M298" s="264">
        <v>2.6114250000000001</v>
      </c>
      <c r="N298" s="324">
        <v>14.819807675978605</v>
      </c>
      <c r="O298" s="324">
        <v>0.17621180092862157</v>
      </c>
      <c r="P298" s="324">
        <v>0.13800000000000001</v>
      </c>
      <c r="Q298" s="244" t="s">
        <v>536</v>
      </c>
      <c r="R298" s="148">
        <v>12</v>
      </c>
      <c r="S298" s="148" t="s">
        <v>96</v>
      </c>
    </row>
    <row r="299" spans="1:19" x14ac:dyDescent="0.3">
      <c r="A299" s="148" t="s">
        <v>1029</v>
      </c>
      <c r="B299" s="148">
        <v>663</v>
      </c>
      <c r="C299" t="s">
        <v>378</v>
      </c>
      <c r="D299" t="s">
        <v>379</v>
      </c>
      <c r="E299" t="s">
        <v>1030</v>
      </c>
      <c r="F299" s="26" t="s">
        <v>14</v>
      </c>
      <c r="G299" s="148" t="s">
        <v>423</v>
      </c>
      <c r="H299" s="148" t="s">
        <v>424</v>
      </c>
      <c r="I299" s="148">
        <v>724.30000000000007</v>
      </c>
      <c r="J299" s="185">
        <v>80568</v>
      </c>
      <c r="K299" s="185" t="s">
        <v>1446</v>
      </c>
      <c r="L299">
        <v>11118.384000000002</v>
      </c>
      <c r="M299" s="264">
        <v>4.4674916666666666</v>
      </c>
      <c r="N299" s="324">
        <v>8.9899215569456867</v>
      </c>
      <c r="O299" s="324">
        <v>0.49694445478392923</v>
      </c>
      <c r="P299" s="324">
        <v>0.13800000000000001</v>
      </c>
      <c r="Q299" s="244" t="s">
        <v>536</v>
      </c>
      <c r="R299" s="148">
        <v>12</v>
      </c>
      <c r="S299" s="148" t="s">
        <v>379</v>
      </c>
    </row>
    <row r="300" spans="1:19" x14ac:dyDescent="0.3">
      <c r="A300" s="148" t="s">
        <v>1031</v>
      </c>
      <c r="B300" s="148">
        <v>0</v>
      </c>
      <c r="C300" t="s">
        <v>1032</v>
      </c>
      <c r="D300" t="s">
        <v>1033</v>
      </c>
      <c r="E300" t="s">
        <v>1019</v>
      </c>
      <c r="F300" s="26" t="s">
        <v>4</v>
      </c>
      <c r="G300" s="148" t="s">
        <v>423</v>
      </c>
      <c r="H300" s="148" t="s">
        <v>424</v>
      </c>
      <c r="I300" s="148">
        <v>17373</v>
      </c>
      <c r="J300" s="185">
        <v>504756</v>
      </c>
      <c r="K300" s="185" t="s">
        <v>1446</v>
      </c>
      <c r="L300">
        <v>69656.328000000009</v>
      </c>
      <c r="M300" s="264">
        <v>0</v>
      </c>
      <c r="N300" s="324">
        <v>34.418610179968141</v>
      </c>
      <c r="O300" s="324">
        <v>0</v>
      </c>
      <c r="P300" s="324">
        <v>0.13800000000000001</v>
      </c>
      <c r="Q300" s="244" t="s">
        <v>573</v>
      </c>
      <c r="R300" s="148">
        <v>12</v>
      </c>
      <c r="S300" s="148" t="s">
        <v>408</v>
      </c>
    </row>
    <row r="301" spans="1:19" x14ac:dyDescent="0.3">
      <c r="A301" s="148" t="s">
        <v>1034</v>
      </c>
      <c r="B301" s="148">
        <v>409</v>
      </c>
      <c r="C301" t="s">
        <v>380</v>
      </c>
      <c r="D301" t="s">
        <v>381</v>
      </c>
      <c r="E301" t="s">
        <v>1269</v>
      </c>
      <c r="F301" s="26" t="s">
        <v>5</v>
      </c>
      <c r="G301" s="148" t="s">
        <v>423</v>
      </c>
      <c r="H301" s="148" t="s">
        <v>424</v>
      </c>
      <c r="I301" s="148">
        <v>888.18599999999981</v>
      </c>
      <c r="J301" s="185">
        <v>66875</v>
      </c>
      <c r="K301" s="185" t="s">
        <v>1446</v>
      </c>
      <c r="L301">
        <v>9228.75</v>
      </c>
      <c r="M301" s="264">
        <v>2.7111000000000001</v>
      </c>
      <c r="N301" s="324">
        <v>13.281285981308407</v>
      </c>
      <c r="O301" s="324">
        <v>0.20412932932966749</v>
      </c>
      <c r="P301" s="324">
        <v>0.13800000000000001</v>
      </c>
      <c r="Q301" s="244" t="s">
        <v>536</v>
      </c>
      <c r="R301" s="148">
        <v>12</v>
      </c>
      <c r="S301" s="148" t="e">
        <v>#N/A</v>
      </c>
    </row>
    <row r="302" spans="1:19" x14ac:dyDescent="0.3">
      <c r="A302" s="148" t="s">
        <v>1036</v>
      </c>
      <c r="B302" s="148">
        <v>111</v>
      </c>
      <c r="C302" t="s">
        <v>1420</v>
      </c>
      <c r="D302" t="s">
        <v>383</v>
      </c>
      <c r="E302" t="s">
        <v>849</v>
      </c>
      <c r="F302" s="26" t="s">
        <v>13</v>
      </c>
      <c r="G302" s="148" t="s">
        <v>423</v>
      </c>
      <c r="H302" s="148" t="s">
        <v>424</v>
      </c>
      <c r="I302" s="148">
        <v>612</v>
      </c>
      <c r="J302" s="185">
        <v>40866</v>
      </c>
      <c r="K302" s="185" t="s">
        <v>1446</v>
      </c>
      <c r="L302">
        <v>5639.5080000000007</v>
      </c>
      <c r="M302" s="264">
        <v>0</v>
      </c>
      <c r="N302" s="324">
        <v>14.975774482454852</v>
      </c>
      <c r="O302" s="324">
        <v>0</v>
      </c>
      <c r="P302" s="324">
        <v>0.13800000000000001</v>
      </c>
      <c r="Q302" s="244" t="s">
        <v>573</v>
      </c>
      <c r="R302" s="148">
        <v>12</v>
      </c>
      <c r="S302" s="148" t="s">
        <v>954</v>
      </c>
    </row>
    <row r="303" spans="1:19" x14ac:dyDescent="0.3">
      <c r="A303" s="148" t="s">
        <v>1337</v>
      </c>
      <c r="B303" s="148" t="e">
        <v>#N/A</v>
      </c>
      <c r="C303" t="s">
        <v>1338</v>
      </c>
      <c r="D303" t="s">
        <v>98</v>
      </c>
      <c r="E303" t="s">
        <v>587</v>
      </c>
      <c r="F303" s="26" t="s">
        <v>13</v>
      </c>
      <c r="G303" s="148" t="s">
        <v>423</v>
      </c>
      <c r="H303" s="148" t="s">
        <v>424</v>
      </c>
      <c r="I303" s="148">
        <v>0</v>
      </c>
      <c r="J303" s="185">
        <v>0</v>
      </c>
      <c r="K303" s="185">
        <v>0</v>
      </c>
      <c r="L303">
        <v>0</v>
      </c>
      <c r="M303" s="264">
        <v>0</v>
      </c>
      <c r="N303" s="324" t="s">
        <v>2163</v>
      </c>
      <c r="O303" s="324" t="s">
        <v>2163</v>
      </c>
      <c r="P303" s="324">
        <v>0.13800000000000001</v>
      </c>
      <c r="Q303" s="244">
        <v>0</v>
      </c>
      <c r="R303" s="148">
        <v>0</v>
      </c>
      <c r="S303" s="148" t="s">
        <v>588</v>
      </c>
    </row>
    <row r="304" spans="1:19" x14ac:dyDescent="0.3">
      <c r="A304" s="148" t="s">
        <v>1423</v>
      </c>
      <c r="B304" s="148">
        <v>13</v>
      </c>
      <c r="C304" t="s">
        <v>220</v>
      </c>
      <c r="D304" t="s">
        <v>1866</v>
      </c>
      <c r="E304" t="s">
        <v>585</v>
      </c>
      <c r="F304" s="26" t="s">
        <v>12</v>
      </c>
      <c r="G304" s="148" t="s">
        <v>423</v>
      </c>
      <c r="H304" s="148" t="s">
        <v>427</v>
      </c>
      <c r="I304" s="148">
        <v>0</v>
      </c>
      <c r="J304" s="185">
        <v>0</v>
      </c>
      <c r="K304" s="185">
        <v>0</v>
      </c>
      <c r="L304">
        <v>0</v>
      </c>
      <c r="M304" s="264">
        <v>0</v>
      </c>
      <c r="N304" s="324" t="s">
        <v>2163</v>
      </c>
      <c r="O304" s="324" t="s">
        <v>2163</v>
      </c>
      <c r="P304" s="324">
        <v>0.13800000000000001</v>
      </c>
      <c r="Q304" s="244">
        <v>0</v>
      </c>
      <c r="R304" s="148">
        <v>0</v>
      </c>
      <c r="S304" s="148">
        <v>0</v>
      </c>
    </row>
    <row r="305" spans="1:19" x14ac:dyDescent="0.3">
      <c r="A305" s="148" t="s">
        <v>609</v>
      </c>
      <c r="B305" s="148">
        <v>2</v>
      </c>
      <c r="C305" t="s">
        <v>1404</v>
      </c>
      <c r="D305" t="s">
        <v>99</v>
      </c>
      <c r="E305" t="s">
        <v>587</v>
      </c>
      <c r="F305" s="26" t="s">
        <v>13</v>
      </c>
      <c r="G305" s="148" t="s">
        <v>423</v>
      </c>
      <c r="H305" s="148" t="s">
        <v>424</v>
      </c>
      <c r="I305" s="148">
        <v>-11</v>
      </c>
      <c r="J305" s="185">
        <v>210</v>
      </c>
      <c r="K305" s="185" t="s">
        <v>1446</v>
      </c>
      <c r="L305">
        <v>28.980000000000004</v>
      </c>
      <c r="M305" s="264">
        <v>0</v>
      </c>
      <c r="N305" s="324">
        <v>-52.38095238095238</v>
      </c>
      <c r="O305" s="324">
        <v>0</v>
      </c>
      <c r="P305" s="324">
        <v>0.13800000000000001</v>
      </c>
      <c r="Q305" s="244" t="s">
        <v>573</v>
      </c>
      <c r="R305" s="148">
        <v>12</v>
      </c>
      <c r="S305" s="148" t="s">
        <v>588</v>
      </c>
    </row>
    <row r="306" spans="1:19" x14ac:dyDescent="0.3">
      <c r="A306" s="148" t="s">
        <v>1424</v>
      </c>
      <c r="B306" s="148" t="e">
        <v>#N/A</v>
      </c>
      <c r="C306" t="s">
        <v>1868</v>
      </c>
      <c r="D306" t="s">
        <v>1867</v>
      </c>
      <c r="E306" t="s">
        <v>971</v>
      </c>
      <c r="F306" s="26" t="s">
        <v>13</v>
      </c>
      <c r="G306" s="148" t="s">
        <v>425</v>
      </c>
      <c r="H306" s="148" t="s">
        <v>426</v>
      </c>
      <c r="I306" s="148">
        <v>0</v>
      </c>
      <c r="J306" s="185">
        <v>0</v>
      </c>
      <c r="K306" s="185">
        <v>0</v>
      </c>
      <c r="L306">
        <v>0</v>
      </c>
      <c r="M306" s="264">
        <v>0</v>
      </c>
      <c r="N306" s="324" t="s">
        <v>2163</v>
      </c>
      <c r="O306" s="325" t="s">
        <v>2163</v>
      </c>
      <c r="P306" s="324">
        <v>0</v>
      </c>
      <c r="Q306" s="244">
        <v>0</v>
      </c>
      <c r="R306" s="148">
        <v>0</v>
      </c>
      <c r="S306" s="148" t="s">
        <v>343</v>
      </c>
    </row>
    <row r="307" spans="1:19" x14ac:dyDescent="0.3">
      <c r="A307" s="148" t="s">
        <v>1425</v>
      </c>
      <c r="B307" s="148">
        <v>0</v>
      </c>
      <c r="C307" t="s">
        <v>1674</v>
      </c>
      <c r="D307" t="s">
        <v>1869</v>
      </c>
      <c r="E307">
        <v>0</v>
      </c>
      <c r="F307" s="26" t="e">
        <v>#N/A</v>
      </c>
      <c r="G307" s="148" t="s">
        <v>423</v>
      </c>
      <c r="H307" s="148" t="s">
        <v>424</v>
      </c>
      <c r="I307" s="148">
        <v>0</v>
      </c>
      <c r="J307" s="185">
        <v>0</v>
      </c>
      <c r="K307" s="185">
        <v>0</v>
      </c>
      <c r="L307">
        <v>0</v>
      </c>
      <c r="M307" s="264">
        <v>0</v>
      </c>
      <c r="N307" s="324" t="s">
        <v>2163</v>
      </c>
      <c r="O307" s="324" t="s">
        <v>2163</v>
      </c>
      <c r="P307" s="324">
        <v>0.13800000000000001</v>
      </c>
      <c r="Q307" s="244">
        <v>0</v>
      </c>
      <c r="R307" s="148">
        <v>0</v>
      </c>
      <c r="S307" s="148" t="e">
        <v>#N/A</v>
      </c>
    </row>
    <row r="308" spans="1:19" x14ac:dyDescent="0.3">
      <c r="A308" s="148" t="s">
        <v>1426</v>
      </c>
      <c r="B308" s="148">
        <v>0</v>
      </c>
      <c r="C308" t="s">
        <v>1872</v>
      </c>
      <c r="D308" t="s">
        <v>1870</v>
      </c>
      <c r="E308">
        <v>0</v>
      </c>
      <c r="F308" s="26" t="e">
        <v>#N/A</v>
      </c>
      <c r="G308" s="148" t="s">
        <v>423</v>
      </c>
      <c r="H308" s="148" t="s">
        <v>424</v>
      </c>
      <c r="I308" s="148">
        <v>0</v>
      </c>
      <c r="J308" s="185">
        <v>0</v>
      </c>
      <c r="K308" s="185">
        <v>0</v>
      </c>
      <c r="L308">
        <v>0</v>
      </c>
      <c r="M308" s="264">
        <v>0</v>
      </c>
      <c r="N308" s="324" t="s">
        <v>2163</v>
      </c>
      <c r="O308" s="324" t="s">
        <v>2163</v>
      </c>
      <c r="P308" s="324">
        <v>0.13800000000000001</v>
      </c>
      <c r="Q308" s="244">
        <v>0</v>
      </c>
      <c r="R308" s="148">
        <v>0</v>
      </c>
      <c r="S308" s="148" t="e">
        <v>#N/A</v>
      </c>
    </row>
    <row r="309" spans="1:19" x14ac:dyDescent="0.3">
      <c r="A309" s="148" t="s">
        <v>1427</v>
      </c>
      <c r="B309" s="148">
        <v>0</v>
      </c>
      <c r="C309" t="s">
        <v>1875</v>
      </c>
      <c r="D309" t="s">
        <v>1873</v>
      </c>
      <c r="E309">
        <v>0</v>
      </c>
      <c r="F309" s="26" t="e">
        <v>#N/A</v>
      </c>
      <c r="G309" s="148" t="s">
        <v>423</v>
      </c>
      <c r="H309" s="148" t="s">
        <v>424</v>
      </c>
      <c r="I309" s="148">
        <v>0</v>
      </c>
      <c r="J309" s="185">
        <v>0</v>
      </c>
      <c r="K309" s="185">
        <v>0</v>
      </c>
      <c r="L309">
        <v>0</v>
      </c>
      <c r="M309" s="264">
        <v>0</v>
      </c>
      <c r="N309" s="324" t="s">
        <v>2163</v>
      </c>
      <c r="O309" s="324" t="s">
        <v>2163</v>
      </c>
      <c r="P309" s="324">
        <v>0.13800000000000001</v>
      </c>
      <c r="Q309" s="244">
        <v>0</v>
      </c>
      <c r="R309" s="148">
        <v>0</v>
      </c>
      <c r="S309" s="148" t="e">
        <v>#N/A</v>
      </c>
    </row>
    <row r="310" spans="1:19" x14ac:dyDescent="0.3">
      <c r="A310" s="148" t="s">
        <v>1428</v>
      </c>
      <c r="B310" s="148">
        <v>0</v>
      </c>
      <c r="C310" t="s">
        <v>1878</v>
      </c>
      <c r="D310" t="s">
        <v>1876</v>
      </c>
      <c r="E310">
        <v>0</v>
      </c>
      <c r="F310" s="26" t="e">
        <v>#N/A</v>
      </c>
      <c r="G310" s="148" t="s">
        <v>430</v>
      </c>
      <c r="I310" s="148">
        <v>0</v>
      </c>
      <c r="J310" s="185">
        <v>0</v>
      </c>
      <c r="K310" s="185">
        <v>0</v>
      </c>
      <c r="L310">
        <v>0</v>
      </c>
      <c r="M310" s="264">
        <v>0</v>
      </c>
      <c r="N310" s="324" t="s">
        <v>2163</v>
      </c>
      <c r="O310" s="324" t="s">
        <v>2163</v>
      </c>
      <c r="P310" s="324">
        <v>1.026</v>
      </c>
      <c r="Q310" s="244">
        <v>0</v>
      </c>
      <c r="R310" s="148">
        <v>0</v>
      </c>
      <c r="S310" s="148" t="e">
        <v>#N/A</v>
      </c>
    </row>
    <row r="311" spans="1:19" x14ac:dyDescent="0.3">
      <c r="A311" s="148" t="s">
        <v>1429</v>
      </c>
      <c r="B311" s="148">
        <v>0</v>
      </c>
      <c r="C311" t="s">
        <v>1878</v>
      </c>
      <c r="D311" t="s">
        <v>1879</v>
      </c>
      <c r="E311">
        <v>0</v>
      </c>
      <c r="F311" s="26" t="e">
        <v>#N/A</v>
      </c>
      <c r="G311" s="148" t="s">
        <v>430</v>
      </c>
      <c r="I311" s="148">
        <v>0</v>
      </c>
      <c r="J311" s="185">
        <v>0</v>
      </c>
      <c r="K311" s="185">
        <v>0</v>
      </c>
      <c r="L311">
        <v>0</v>
      </c>
      <c r="M311" s="264">
        <v>0</v>
      </c>
      <c r="N311" s="324" t="s">
        <v>2163</v>
      </c>
      <c r="O311" s="324" t="s">
        <v>2163</v>
      </c>
      <c r="P311" s="324">
        <v>1.026</v>
      </c>
      <c r="Q311" s="244">
        <v>0</v>
      </c>
      <c r="R311" s="148">
        <v>0</v>
      </c>
      <c r="S311" s="148" t="e">
        <v>#N/A</v>
      </c>
    </row>
    <row r="312" spans="1:19" x14ac:dyDescent="0.3">
      <c r="A312" s="148" t="s">
        <v>1430</v>
      </c>
      <c r="B312" s="148">
        <v>0</v>
      </c>
      <c r="C312" t="s">
        <v>1878</v>
      </c>
      <c r="D312" t="s">
        <v>1880</v>
      </c>
      <c r="E312">
        <v>0</v>
      </c>
      <c r="F312" s="26" t="e">
        <v>#N/A</v>
      </c>
      <c r="G312" s="148" t="s">
        <v>430</v>
      </c>
      <c r="I312" s="148">
        <v>0</v>
      </c>
      <c r="J312" s="185">
        <v>0</v>
      </c>
      <c r="K312" s="185">
        <v>0</v>
      </c>
      <c r="L312">
        <v>0</v>
      </c>
      <c r="M312" s="264">
        <v>0</v>
      </c>
      <c r="N312" s="324" t="s">
        <v>2163</v>
      </c>
      <c r="O312" s="324" t="s">
        <v>2163</v>
      </c>
      <c r="P312" s="324">
        <v>1.026</v>
      </c>
      <c r="Q312" s="244">
        <v>0</v>
      </c>
      <c r="R312" s="148">
        <v>0</v>
      </c>
      <c r="S312" s="148" t="e">
        <v>#N/A</v>
      </c>
    </row>
    <row r="313" spans="1:19" x14ac:dyDescent="0.3">
      <c r="A313" s="148" t="s">
        <v>1431</v>
      </c>
      <c r="B313" s="148">
        <v>0</v>
      </c>
      <c r="C313" t="s">
        <v>1882</v>
      </c>
      <c r="D313" t="s">
        <v>254</v>
      </c>
      <c r="E313" t="s">
        <v>856</v>
      </c>
      <c r="F313" s="26" t="s">
        <v>4</v>
      </c>
      <c r="G313" s="148" t="s">
        <v>423</v>
      </c>
      <c r="H313" s="148" t="s">
        <v>424</v>
      </c>
      <c r="I313" s="148">
        <v>0</v>
      </c>
      <c r="J313" s="185">
        <v>0</v>
      </c>
      <c r="K313" s="185">
        <v>0</v>
      </c>
      <c r="L313">
        <v>0</v>
      </c>
      <c r="M313" s="264">
        <v>0</v>
      </c>
      <c r="N313" s="324" t="s">
        <v>2163</v>
      </c>
      <c r="O313" s="324" t="s">
        <v>2163</v>
      </c>
      <c r="P313" s="324">
        <v>0.13800000000000001</v>
      </c>
      <c r="Q313" s="244">
        <v>0</v>
      </c>
      <c r="R313" s="148">
        <v>0</v>
      </c>
      <c r="S313" s="148" t="s">
        <v>254</v>
      </c>
    </row>
    <row r="314" spans="1:19" x14ac:dyDescent="0.3">
      <c r="A314" s="148" t="s">
        <v>1432</v>
      </c>
      <c r="B314" s="148">
        <v>0</v>
      </c>
      <c r="C314" t="s">
        <v>1885</v>
      </c>
      <c r="D314" t="s">
        <v>1883</v>
      </c>
      <c r="E314">
        <v>0</v>
      </c>
      <c r="F314" s="26" t="e">
        <v>#N/A</v>
      </c>
      <c r="G314" s="148" t="s">
        <v>430</v>
      </c>
      <c r="I314" s="148">
        <v>0</v>
      </c>
      <c r="J314" s="185">
        <v>0</v>
      </c>
      <c r="K314" s="185">
        <v>0</v>
      </c>
      <c r="L314">
        <v>0</v>
      </c>
      <c r="M314" s="264">
        <v>0</v>
      </c>
      <c r="N314" s="324" t="s">
        <v>2163</v>
      </c>
      <c r="O314" s="324" t="s">
        <v>2163</v>
      </c>
      <c r="P314" s="324">
        <v>1.026</v>
      </c>
      <c r="Q314" s="244">
        <v>0</v>
      </c>
      <c r="R314" s="148">
        <v>0</v>
      </c>
      <c r="S314" s="148" t="e">
        <v>#N/A</v>
      </c>
    </row>
    <row r="315" spans="1:19" x14ac:dyDescent="0.3">
      <c r="A315" s="148" t="s">
        <v>1433</v>
      </c>
      <c r="B315" s="148">
        <v>0</v>
      </c>
      <c r="C315" t="s">
        <v>1888</v>
      </c>
      <c r="D315" t="s">
        <v>1886</v>
      </c>
      <c r="E315">
        <v>0</v>
      </c>
      <c r="F315" s="26" t="e">
        <v>#N/A</v>
      </c>
      <c r="G315" s="148" t="s">
        <v>423</v>
      </c>
      <c r="H315" s="148" t="s">
        <v>424</v>
      </c>
      <c r="I315" s="148">
        <v>0</v>
      </c>
      <c r="J315" s="185">
        <v>0</v>
      </c>
      <c r="K315" s="185">
        <v>0</v>
      </c>
      <c r="L315">
        <v>0</v>
      </c>
      <c r="M315" s="264">
        <v>0</v>
      </c>
      <c r="N315" s="324" t="s">
        <v>2163</v>
      </c>
      <c r="O315" s="324" t="s">
        <v>2163</v>
      </c>
      <c r="P315" s="324">
        <v>0.13800000000000001</v>
      </c>
      <c r="Q315" s="244">
        <v>0</v>
      </c>
      <c r="R315" s="148">
        <v>0</v>
      </c>
      <c r="S315" s="148" t="e">
        <v>#N/A</v>
      </c>
    </row>
    <row r="316" spans="1:19" x14ac:dyDescent="0.3">
      <c r="A316" s="148" t="s">
        <v>610</v>
      </c>
      <c r="B316" s="148">
        <v>2</v>
      </c>
      <c r="C316" t="s">
        <v>80</v>
      </c>
      <c r="D316" t="s">
        <v>100</v>
      </c>
      <c r="E316" t="s">
        <v>611</v>
      </c>
      <c r="F316" s="26" t="s">
        <v>14</v>
      </c>
      <c r="G316" s="148" t="s">
        <v>423</v>
      </c>
      <c r="H316" s="148" t="s">
        <v>424</v>
      </c>
      <c r="I316" s="148">
        <v>9343.4</v>
      </c>
      <c r="J316" s="185">
        <v>640625</v>
      </c>
      <c r="K316" s="185" t="s">
        <v>1446</v>
      </c>
      <c r="L316">
        <v>88406.250000000015</v>
      </c>
      <c r="M316" s="264">
        <v>2.56</v>
      </c>
      <c r="N316" s="324">
        <v>14.584819512195121</v>
      </c>
      <c r="O316" s="324">
        <v>0.17552496949718518</v>
      </c>
      <c r="P316" s="324">
        <v>0.13800000000000001</v>
      </c>
      <c r="Q316" s="244" t="s">
        <v>536</v>
      </c>
      <c r="R316" s="148">
        <v>12</v>
      </c>
      <c r="S316" s="148" t="s">
        <v>612</v>
      </c>
    </row>
    <row r="317" spans="1:19" x14ac:dyDescent="0.3">
      <c r="A317" s="148" t="s">
        <v>1434</v>
      </c>
      <c r="B317" s="148">
        <v>0</v>
      </c>
      <c r="C317" t="s">
        <v>1891</v>
      </c>
      <c r="D317" t="s">
        <v>1889</v>
      </c>
      <c r="E317">
        <v>0</v>
      </c>
      <c r="F317" s="26" t="e">
        <v>#N/A</v>
      </c>
      <c r="G317" s="148" t="s">
        <v>430</v>
      </c>
      <c r="I317" s="148">
        <v>0</v>
      </c>
      <c r="J317" s="185">
        <v>0</v>
      </c>
      <c r="K317" s="185">
        <v>0</v>
      </c>
      <c r="L317">
        <v>0</v>
      </c>
      <c r="M317" s="264">
        <v>0</v>
      </c>
      <c r="N317" s="324" t="s">
        <v>2163</v>
      </c>
      <c r="O317" s="324" t="s">
        <v>2163</v>
      </c>
      <c r="P317" s="324">
        <v>1.026</v>
      </c>
      <c r="Q317" s="244">
        <v>0</v>
      </c>
      <c r="R317" s="148">
        <v>0</v>
      </c>
      <c r="S317" s="148" t="e">
        <v>#N/A</v>
      </c>
    </row>
    <row r="318" spans="1:19" x14ac:dyDescent="0.3">
      <c r="A318" s="148" t="s">
        <v>1435</v>
      </c>
      <c r="B318" s="148">
        <v>106</v>
      </c>
      <c r="C318" t="s">
        <v>375</v>
      </c>
      <c r="D318" t="s">
        <v>408</v>
      </c>
      <c r="E318" t="s">
        <v>1019</v>
      </c>
      <c r="F318" s="26" t="s">
        <v>4</v>
      </c>
      <c r="G318" s="148" t="s">
        <v>423</v>
      </c>
      <c r="H318" s="148" t="s">
        <v>424</v>
      </c>
      <c r="I318" s="148">
        <v>0</v>
      </c>
      <c r="J318" s="185">
        <v>0</v>
      </c>
      <c r="K318" s="185">
        <v>0</v>
      </c>
      <c r="L318">
        <v>0</v>
      </c>
      <c r="M318" s="264">
        <v>0</v>
      </c>
      <c r="N318" s="324" t="s">
        <v>2163</v>
      </c>
      <c r="O318" s="324" t="s">
        <v>2163</v>
      </c>
      <c r="P318" s="324">
        <v>0.13800000000000001</v>
      </c>
      <c r="Q318" s="244">
        <v>0</v>
      </c>
      <c r="R318" s="148">
        <v>0</v>
      </c>
      <c r="S318" s="148" t="s">
        <v>408</v>
      </c>
    </row>
    <row r="319" spans="1:19" x14ac:dyDescent="0.3">
      <c r="A319" s="148" t="s">
        <v>1436</v>
      </c>
      <c r="B319" s="148">
        <v>160</v>
      </c>
      <c r="C319" t="s">
        <v>202</v>
      </c>
      <c r="D319" t="s">
        <v>782</v>
      </c>
      <c r="E319" t="s">
        <v>781</v>
      </c>
      <c r="F319" s="26" t="s">
        <v>7</v>
      </c>
      <c r="G319" s="148" t="s">
        <v>425</v>
      </c>
      <c r="H319" s="148" t="s">
        <v>426</v>
      </c>
      <c r="I319" s="148">
        <v>0</v>
      </c>
      <c r="J319" s="185">
        <v>0</v>
      </c>
      <c r="K319" s="185">
        <v>0</v>
      </c>
      <c r="L319">
        <v>0</v>
      </c>
      <c r="M319" s="264">
        <v>0</v>
      </c>
      <c r="N319" s="324" t="s">
        <v>2163</v>
      </c>
      <c r="O319" s="324" t="s">
        <v>2163</v>
      </c>
      <c r="P319" s="324">
        <v>0</v>
      </c>
      <c r="Q319" s="244">
        <v>0</v>
      </c>
      <c r="R319" s="148">
        <v>0</v>
      </c>
      <c r="S319" s="148" t="s">
        <v>782</v>
      </c>
    </row>
    <row r="320" spans="1:19" x14ac:dyDescent="0.3">
      <c r="A320" s="148" t="s">
        <v>1436</v>
      </c>
      <c r="B320" s="148">
        <v>160</v>
      </c>
      <c r="C320" t="s">
        <v>202</v>
      </c>
      <c r="D320" t="s">
        <v>782</v>
      </c>
      <c r="E320" t="s">
        <v>781</v>
      </c>
      <c r="F320" s="26" t="s">
        <v>7</v>
      </c>
      <c r="G320" s="148" t="s">
        <v>423</v>
      </c>
      <c r="H320" s="148" t="s">
        <v>424</v>
      </c>
      <c r="I320" s="148">
        <v>0</v>
      </c>
      <c r="J320" s="185">
        <v>0</v>
      </c>
      <c r="K320" s="185">
        <v>0</v>
      </c>
      <c r="L320">
        <v>0</v>
      </c>
      <c r="M320" s="264">
        <v>0</v>
      </c>
      <c r="N320" s="324" t="s">
        <v>2163</v>
      </c>
      <c r="O320" s="324" t="s">
        <v>2163</v>
      </c>
      <c r="P320" s="324">
        <v>0.13800000000000001</v>
      </c>
      <c r="Q320" s="244">
        <v>0</v>
      </c>
      <c r="R320" s="148">
        <v>0</v>
      </c>
      <c r="S320" s="148" t="s">
        <v>782</v>
      </c>
    </row>
    <row r="321" spans="1:19" x14ac:dyDescent="0.3">
      <c r="A321" s="148" t="s">
        <v>564</v>
      </c>
      <c r="B321" s="148">
        <v>412</v>
      </c>
      <c r="C321" t="s">
        <v>63</v>
      </c>
      <c r="D321" t="s">
        <v>64</v>
      </c>
      <c r="E321" t="s">
        <v>565</v>
      </c>
      <c r="F321" s="26" t="s">
        <v>9</v>
      </c>
      <c r="G321" s="148" t="s">
        <v>423</v>
      </c>
      <c r="H321" s="148" t="s">
        <v>424</v>
      </c>
      <c r="I321" s="148">
        <v>1733.8140000000001</v>
      </c>
      <c r="J321" s="185">
        <v>121708</v>
      </c>
      <c r="K321" s="185" t="s">
        <v>1446</v>
      </c>
      <c r="L321">
        <v>16795.704000000002</v>
      </c>
      <c r="M321" s="264">
        <v>3.2811909090909084</v>
      </c>
      <c r="N321" s="324">
        <v>14.245686396950077</v>
      </c>
      <c r="O321" s="324">
        <v>0.23032873374170257</v>
      </c>
      <c r="P321" s="324">
        <v>0.13800000000000001</v>
      </c>
      <c r="Q321" s="244" t="s">
        <v>536</v>
      </c>
      <c r="R321" s="148">
        <v>11</v>
      </c>
      <c r="S321" s="148" t="s">
        <v>64</v>
      </c>
    </row>
    <row r="322" spans="1:19" x14ac:dyDescent="0.3">
      <c r="A322" s="148" t="s">
        <v>613</v>
      </c>
      <c r="B322" s="148">
        <v>2</v>
      </c>
      <c r="C322" t="s">
        <v>80</v>
      </c>
      <c r="D322" t="s">
        <v>81</v>
      </c>
      <c r="E322" t="s">
        <v>614</v>
      </c>
      <c r="F322" s="26" t="s">
        <v>14</v>
      </c>
      <c r="G322" s="148" t="s">
        <v>423</v>
      </c>
      <c r="H322" s="148" t="s">
        <v>424</v>
      </c>
      <c r="I322" s="148">
        <v>611.18200000000002</v>
      </c>
      <c r="J322" s="185">
        <v>51235</v>
      </c>
      <c r="K322" s="185" t="s">
        <v>1446</v>
      </c>
      <c r="L322">
        <v>7070.43</v>
      </c>
      <c r="M322" s="264">
        <v>4.794999999999999</v>
      </c>
      <c r="N322" s="324">
        <v>11.928993851859081</v>
      </c>
      <c r="O322" s="324">
        <v>0.40196181333874353</v>
      </c>
      <c r="P322" s="324">
        <v>0.13800000000000001</v>
      </c>
      <c r="Q322" s="244" t="s">
        <v>536</v>
      </c>
      <c r="R322" s="148">
        <v>12</v>
      </c>
      <c r="S322" s="148" t="s">
        <v>615</v>
      </c>
    </row>
    <row r="323" spans="1:19" x14ac:dyDescent="0.3">
      <c r="A323" s="148" t="s">
        <v>616</v>
      </c>
      <c r="B323" s="148">
        <v>2</v>
      </c>
      <c r="C323" t="s">
        <v>80</v>
      </c>
      <c r="D323" t="s">
        <v>82</v>
      </c>
      <c r="E323" t="s">
        <v>617</v>
      </c>
      <c r="F323" s="26" t="s">
        <v>14</v>
      </c>
      <c r="G323" s="148" t="s">
        <v>423</v>
      </c>
      <c r="H323" s="148" t="s">
        <v>424</v>
      </c>
      <c r="I323" s="148">
        <v>475.7</v>
      </c>
      <c r="J323" s="185">
        <v>37812</v>
      </c>
      <c r="K323" s="185" t="s">
        <v>1446</v>
      </c>
      <c r="L323">
        <v>5218.0560000000005</v>
      </c>
      <c r="M323" s="264">
        <v>3.5149999999999992</v>
      </c>
      <c r="N323" s="324">
        <v>12.580662223632709</v>
      </c>
      <c r="O323" s="324">
        <v>0.27939705696867767</v>
      </c>
      <c r="P323" s="324">
        <v>0.13800000000000001</v>
      </c>
      <c r="Q323" s="244" t="s">
        <v>536</v>
      </c>
      <c r="R323" s="148">
        <v>12</v>
      </c>
      <c r="S323" s="148" t="s">
        <v>618</v>
      </c>
    </row>
    <row r="324" spans="1:19" x14ac:dyDescent="0.3">
      <c r="A324" s="148" t="s">
        <v>1313</v>
      </c>
      <c r="B324" s="148">
        <v>2</v>
      </c>
      <c r="C324" t="s">
        <v>80</v>
      </c>
      <c r="D324" t="s">
        <v>85</v>
      </c>
      <c r="E324" t="s">
        <v>608</v>
      </c>
      <c r="F324" s="26" t="s">
        <v>7</v>
      </c>
      <c r="G324" s="148" t="s">
        <v>423</v>
      </c>
      <c r="H324" s="148" t="s">
        <v>424</v>
      </c>
      <c r="I324" s="148">
        <v>0</v>
      </c>
      <c r="J324" s="185">
        <v>0</v>
      </c>
      <c r="K324" s="185">
        <v>0</v>
      </c>
      <c r="L324">
        <v>0</v>
      </c>
      <c r="M324" s="264">
        <v>0</v>
      </c>
      <c r="N324" s="324" t="s">
        <v>2163</v>
      </c>
      <c r="O324" s="324" t="s">
        <v>2163</v>
      </c>
      <c r="P324" s="324">
        <v>0.13800000000000001</v>
      </c>
      <c r="Q324" s="244">
        <v>0</v>
      </c>
      <c r="R324" s="148">
        <v>0</v>
      </c>
      <c r="S324" s="148" t="s">
        <v>96</v>
      </c>
    </row>
    <row r="325" spans="1:19" x14ac:dyDescent="0.3">
      <c r="A325" s="148" t="s">
        <v>1314</v>
      </c>
      <c r="B325" s="148">
        <v>2</v>
      </c>
      <c r="C325" t="s">
        <v>80</v>
      </c>
      <c r="D325" t="s">
        <v>86</v>
      </c>
      <c r="E325" t="s">
        <v>587</v>
      </c>
      <c r="F325" s="26" t="s">
        <v>13</v>
      </c>
      <c r="G325" s="148" t="s">
        <v>423</v>
      </c>
      <c r="H325" s="148" t="s">
        <v>424</v>
      </c>
      <c r="I325" s="148">
        <v>0</v>
      </c>
      <c r="J325" s="185">
        <v>0</v>
      </c>
      <c r="K325" s="185">
        <v>0</v>
      </c>
      <c r="L325">
        <v>0</v>
      </c>
      <c r="M325" s="264">
        <v>0</v>
      </c>
      <c r="N325" s="324" t="s">
        <v>2163</v>
      </c>
      <c r="O325" s="324" t="s">
        <v>2163</v>
      </c>
      <c r="P325" s="324">
        <v>0.13800000000000001</v>
      </c>
      <c r="Q325" s="244">
        <v>0</v>
      </c>
      <c r="R325" s="148">
        <v>0</v>
      </c>
      <c r="S325" s="148" t="s">
        <v>588</v>
      </c>
    </row>
    <row r="326" spans="1:19" x14ac:dyDescent="0.3">
      <c r="A326" s="148" t="s">
        <v>619</v>
      </c>
      <c r="B326" s="148">
        <v>2</v>
      </c>
      <c r="C326" t="s">
        <v>80</v>
      </c>
      <c r="D326" t="s">
        <v>87</v>
      </c>
      <c r="E326" t="s">
        <v>620</v>
      </c>
      <c r="F326" s="26" t="s">
        <v>14</v>
      </c>
      <c r="G326" s="148" t="s">
        <v>1043</v>
      </c>
      <c r="H326" s="148" t="s">
        <v>1044</v>
      </c>
      <c r="I326" s="148">
        <v>23.573</v>
      </c>
      <c r="J326" s="185">
        <v>0</v>
      </c>
      <c r="K326" s="185" t="s">
        <v>490</v>
      </c>
      <c r="L326">
        <v>0</v>
      </c>
      <c r="M326" s="264">
        <v>0</v>
      </c>
      <c r="N326" s="324" t="s">
        <v>2163</v>
      </c>
      <c r="O326" s="324" t="s">
        <v>2163</v>
      </c>
      <c r="P326" s="324">
        <v>0</v>
      </c>
      <c r="Q326" s="244" t="s">
        <v>536</v>
      </c>
      <c r="R326" s="148">
        <v>11</v>
      </c>
      <c r="S326" s="148" t="s">
        <v>621</v>
      </c>
    </row>
    <row r="327" spans="1:19" x14ac:dyDescent="0.3">
      <c r="A327" s="148" t="s">
        <v>619</v>
      </c>
      <c r="B327" s="148">
        <v>2</v>
      </c>
      <c r="C327" t="s">
        <v>80</v>
      </c>
      <c r="D327" t="s">
        <v>87</v>
      </c>
      <c r="E327" t="s">
        <v>620</v>
      </c>
      <c r="F327" s="26" t="s">
        <v>14</v>
      </c>
      <c r="G327" s="148" t="s">
        <v>423</v>
      </c>
      <c r="H327" s="148" t="s">
        <v>424</v>
      </c>
      <c r="I327" s="148">
        <v>807.12</v>
      </c>
      <c r="J327" s="185">
        <v>61918</v>
      </c>
      <c r="K327" s="185" t="s">
        <v>1446</v>
      </c>
      <c r="L327">
        <v>8544.6840000000011</v>
      </c>
      <c r="M327" s="264">
        <v>2.8623999999999996</v>
      </c>
      <c r="N327" s="324">
        <v>13.035304757905617</v>
      </c>
      <c r="O327" s="324">
        <v>0.21958826841114082</v>
      </c>
      <c r="P327" s="324">
        <v>0.13800000000000001</v>
      </c>
      <c r="Q327" s="244" t="s">
        <v>536</v>
      </c>
      <c r="R327" s="148">
        <v>12</v>
      </c>
      <c r="S327" s="148" t="s">
        <v>621</v>
      </c>
    </row>
    <row r="328" spans="1:19" x14ac:dyDescent="0.3">
      <c r="A328" s="148" t="s">
        <v>820</v>
      </c>
      <c r="B328" s="148">
        <v>2</v>
      </c>
      <c r="C328" t="s">
        <v>80</v>
      </c>
      <c r="D328" t="s">
        <v>226</v>
      </c>
      <c r="E328" t="s">
        <v>821</v>
      </c>
      <c r="F328" s="26" t="s">
        <v>13</v>
      </c>
      <c r="G328" s="148" t="s">
        <v>425</v>
      </c>
      <c r="H328" s="148" t="s">
        <v>426</v>
      </c>
      <c r="I328" s="148">
        <v>2151.8269999999998</v>
      </c>
      <c r="J328" s="185">
        <v>0</v>
      </c>
      <c r="K328" s="185" t="s">
        <v>490</v>
      </c>
      <c r="L328">
        <v>0</v>
      </c>
      <c r="M328" s="264">
        <v>0</v>
      </c>
      <c r="N328" s="324" t="s">
        <v>2163</v>
      </c>
      <c r="O328" s="324" t="s">
        <v>2163</v>
      </c>
      <c r="P328" s="324">
        <v>0</v>
      </c>
      <c r="Q328" s="244" t="s">
        <v>536</v>
      </c>
      <c r="R328" s="148">
        <v>12</v>
      </c>
      <c r="S328" s="148" t="s">
        <v>226</v>
      </c>
    </row>
    <row r="329" spans="1:19" x14ac:dyDescent="0.3">
      <c r="A329" s="148" t="s">
        <v>820</v>
      </c>
      <c r="B329" s="148">
        <v>2</v>
      </c>
      <c r="C329" t="s">
        <v>80</v>
      </c>
      <c r="D329" t="s">
        <v>226</v>
      </c>
      <c r="E329" t="s">
        <v>821</v>
      </c>
      <c r="F329" s="26" t="s">
        <v>13</v>
      </c>
      <c r="G329" s="148" t="s">
        <v>423</v>
      </c>
      <c r="H329" s="148" t="s">
        <v>424</v>
      </c>
      <c r="I329" s="148">
        <v>239.99699999999999</v>
      </c>
      <c r="J329" s="185">
        <v>17402</v>
      </c>
      <c r="K329" s="185" t="s">
        <v>1446</v>
      </c>
      <c r="L329">
        <v>2401.4760000000001</v>
      </c>
      <c r="M329" s="264">
        <v>3.9110749999999999</v>
      </c>
      <c r="N329" s="324">
        <v>13.791345822319274</v>
      </c>
      <c r="O329" s="324">
        <v>0.28358907465509986</v>
      </c>
      <c r="P329" s="324">
        <v>0.13800000000000001</v>
      </c>
      <c r="Q329" s="244" t="s">
        <v>536</v>
      </c>
      <c r="R329" s="148">
        <v>8</v>
      </c>
      <c r="S329" s="148" t="s">
        <v>226</v>
      </c>
    </row>
    <row r="330" spans="1:19" x14ac:dyDescent="0.3">
      <c r="A330" s="148" t="s">
        <v>622</v>
      </c>
      <c r="B330" s="148">
        <v>2</v>
      </c>
      <c r="C330" t="s">
        <v>80</v>
      </c>
      <c r="D330" t="s">
        <v>90</v>
      </c>
      <c r="E330" t="s">
        <v>623</v>
      </c>
      <c r="F330" s="26" t="s">
        <v>14</v>
      </c>
      <c r="G330" s="148" t="s">
        <v>423</v>
      </c>
      <c r="H330" s="148" t="s">
        <v>424</v>
      </c>
      <c r="I330" s="148">
        <v>68.007000000000005</v>
      </c>
      <c r="J330" s="185">
        <v>8037</v>
      </c>
      <c r="K330" s="185" t="s">
        <v>1446</v>
      </c>
      <c r="L330">
        <v>1109.106</v>
      </c>
      <c r="M330" s="264">
        <v>3.7250000000000001</v>
      </c>
      <c r="N330" s="324">
        <v>8.4617394550205294</v>
      </c>
      <c r="O330" s="324">
        <v>0.4402168159160087</v>
      </c>
      <c r="P330" s="324">
        <v>0.13800000000000001</v>
      </c>
      <c r="Q330" s="244" t="s">
        <v>536</v>
      </c>
      <c r="R330" s="148">
        <v>12</v>
      </c>
      <c r="S330" s="148" t="s">
        <v>90</v>
      </c>
    </row>
    <row r="331" spans="1:19" x14ac:dyDescent="0.3">
      <c r="A331" s="148" t="s">
        <v>1315</v>
      </c>
      <c r="B331" s="148">
        <v>2</v>
      </c>
      <c r="C331" t="s">
        <v>80</v>
      </c>
      <c r="D331" t="s">
        <v>91</v>
      </c>
      <c r="E331" t="s">
        <v>587</v>
      </c>
      <c r="F331" s="26" t="s">
        <v>13</v>
      </c>
      <c r="G331" s="148" t="s">
        <v>423</v>
      </c>
      <c r="H331" s="148" t="s">
        <v>424</v>
      </c>
      <c r="I331" s="148">
        <v>0</v>
      </c>
      <c r="J331" s="185">
        <v>0</v>
      </c>
      <c r="K331" s="185">
        <v>0</v>
      </c>
      <c r="L331">
        <v>0</v>
      </c>
      <c r="M331" s="264">
        <v>0</v>
      </c>
      <c r="N331" s="324" t="s">
        <v>2163</v>
      </c>
      <c r="O331" s="324" t="s">
        <v>2163</v>
      </c>
      <c r="P331" s="324">
        <v>0.13800000000000001</v>
      </c>
      <c r="Q331" s="244">
        <v>0</v>
      </c>
      <c r="R331" s="148">
        <v>0</v>
      </c>
      <c r="S331" s="148" t="s">
        <v>588</v>
      </c>
    </row>
    <row r="332" spans="1:19" x14ac:dyDescent="0.3">
      <c r="A332" s="148" t="s">
        <v>1437</v>
      </c>
      <c r="B332" s="148">
        <v>2</v>
      </c>
      <c r="C332" t="s">
        <v>80</v>
      </c>
      <c r="D332" t="s">
        <v>393</v>
      </c>
      <c r="E332" t="s">
        <v>608</v>
      </c>
      <c r="F332" s="26" t="s">
        <v>7</v>
      </c>
      <c r="G332" s="148" t="s">
        <v>423</v>
      </c>
      <c r="H332" s="148" t="s">
        <v>424</v>
      </c>
      <c r="I332" s="148">
        <v>0</v>
      </c>
      <c r="J332" s="185">
        <v>0</v>
      </c>
      <c r="K332" s="185">
        <v>0</v>
      </c>
      <c r="L332">
        <v>0</v>
      </c>
      <c r="M332" s="264">
        <v>0</v>
      </c>
      <c r="N332" s="324" t="s">
        <v>2163</v>
      </c>
      <c r="O332" s="324" t="s">
        <v>2163</v>
      </c>
      <c r="P332" s="324">
        <v>0.13800000000000001</v>
      </c>
      <c r="Q332" s="244">
        <v>0</v>
      </c>
      <c r="R332" s="148">
        <v>0</v>
      </c>
      <c r="S332" s="148" t="s">
        <v>96</v>
      </c>
    </row>
    <row r="333" spans="1:19" x14ac:dyDescent="0.3">
      <c r="A333" s="148" t="s">
        <v>1438</v>
      </c>
      <c r="B333" s="148">
        <v>2</v>
      </c>
      <c r="C333" t="s">
        <v>80</v>
      </c>
      <c r="D333" t="s">
        <v>394</v>
      </c>
      <c r="E333" t="s">
        <v>611</v>
      </c>
      <c r="F333" s="26" t="s">
        <v>14</v>
      </c>
      <c r="G333" s="148" t="s">
        <v>423</v>
      </c>
      <c r="H333" s="148" t="s">
        <v>424</v>
      </c>
      <c r="I333" s="148">
        <v>0</v>
      </c>
      <c r="J333" s="185">
        <v>0</v>
      </c>
      <c r="K333" s="185">
        <v>0</v>
      </c>
      <c r="L333">
        <v>0</v>
      </c>
      <c r="M333" s="264">
        <v>0</v>
      </c>
      <c r="N333" s="324" t="s">
        <v>2163</v>
      </c>
      <c r="O333" s="324" t="s">
        <v>2163</v>
      </c>
      <c r="P333" s="324">
        <v>0.13800000000000001</v>
      </c>
      <c r="Q333" s="244">
        <v>0</v>
      </c>
      <c r="R333" s="148">
        <v>0</v>
      </c>
      <c r="S333" s="148" t="s">
        <v>612</v>
      </c>
    </row>
    <row r="334" spans="1:19" x14ac:dyDescent="0.3">
      <c r="A334" s="148" t="s">
        <v>566</v>
      </c>
      <c r="B334" s="148">
        <v>635</v>
      </c>
      <c r="C334" t="s">
        <v>65</v>
      </c>
      <c r="D334" t="s">
        <v>66</v>
      </c>
      <c r="E334" t="s">
        <v>567</v>
      </c>
      <c r="F334" s="26" t="s">
        <v>9</v>
      </c>
      <c r="G334" s="148" t="s">
        <v>423</v>
      </c>
      <c r="H334" s="148" t="s">
        <v>424</v>
      </c>
      <c r="I334" s="148">
        <v>929.50099999999998</v>
      </c>
      <c r="J334" s="185">
        <v>109323</v>
      </c>
      <c r="K334" s="185" t="s">
        <v>1446</v>
      </c>
      <c r="L334">
        <v>15086.574000000001</v>
      </c>
      <c r="M334" s="264">
        <v>3.5129111111111109</v>
      </c>
      <c r="N334" s="324">
        <v>8.502337111129405</v>
      </c>
      <c r="O334" s="324">
        <v>0.41317005726728639</v>
      </c>
      <c r="P334" s="324">
        <v>0.13800000000000001</v>
      </c>
      <c r="Q334" s="244" t="s">
        <v>536</v>
      </c>
      <c r="R334" s="148">
        <v>9</v>
      </c>
      <c r="S334" s="148" t="s">
        <v>66</v>
      </c>
    </row>
    <row r="335" spans="1:19" x14ac:dyDescent="0.3">
      <c r="A335" s="148" t="s">
        <v>624</v>
      </c>
      <c r="B335" s="148">
        <v>2</v>
      </c>
      <c r="C335" t="s">
        <v>80</v>
      </c>
      <c r="D335" t="s">
        <v>102</v>
      </c>
      <c r="E335" t="s">
        <v>625</v>
      </c>
      <c r="F335" s="26" t="s">
        <v>13</v>
      </c>
      <c r="G335" s="148" t="s">
        <v>423</v>
      </c>
      <c r="H335" s="148" t="s">
        <v>424</v>
      </c>
      <c r="I335" s="148">
        <v>431.35800000000006</v>
      </c>
      <c r="J335" s="185">
        <v>31942</v>
      </c>
      <c r="K335" s="185" t="s">
        <v>1446</v>
      </c>
      <c r="L335">
        <v>4407.9960000000001</v>
      </c>
      <c r="M335" s="264">
        <v>2.7440499999999997</v>
      </c>
      <c r="N335" s="324">
        <v>13.50441425082963</v>
      </c>
      <c r="O335" s="324">
        <v>0.20319652145085981</v>
      </c>
      <c r="P335" s="324">
        <v>0.13800000000000001</v>
      </c>
      <c r="Q335" s="244" t="s">
        <v>536</v>
      </c>
      <c r="R335" s="148">
        <v>12</v>
      </c>
      <c r="S335" s="148" t="s">
        <v>102</v>
      </c>
    </row>
    <row r="336" spans="1:19" x14ac:dyDescent="0.3">
      <c r="A336" s="148" t="s">
        <v>1345</v>
      </c>
      <c r="B336" s="148">
        <v>2</v>
      </c>
      <c r="C336" t="s">
        <v>80</v>
      </c>
      <c r="D336" t="s">
        <v>93</v>
      </c>
      <c r="E336" t="s">
        <v>587</v>
      </c>
      <c r="F336" s="26" t="s">
        <v>13</v>
      </c>
      <c r="G336" s="148" t="s">
        <v>423</v>
      </c>
      <c r="H336" s="148" t="s">
        <v>424</v>
      </c>
      <c r="I336" s="148">
        <v>0</v>
      </c>
      <c r="J336" s="185">
        <v>0</v>
      </c>
      <c r="K336" s="185">
        <v>0</v>
      </c>
      <c r="L336">
        <v>0</v>
      </c>
      <c r="M336" s="264">
        <v>0</v>
      </c>
      <c r="N336" s="324" t="s">
        <v>2163</v>
      </c>
      <c r="O336" s="324" t="s">
        <v>2163</v>
      </c>
      <c r="P336" s="324">
        <v>0.13800000000000001</v>
      </c>
      <c r="Q336" s="244">
        <v>0</v>
      </c>
      <c r="R336" s="148">
        <v>0</v>
      </c>
      <c r="S336" s="148" t="s">
        <v>588</v>
      </c>
    </row>
    <row r="337" spans="1:19" x14ac:dyDescent="0.3">
      <c r="A337" s="148" t="s">
        <v>626</v>
      </c>
      <c r="B337" s="148">
        <v>169</v>
      </c>
      <c r="C337" t="s">
        <v>103</v>
      </c>
      <c r="D337" t="s">
        <v>104</v>
      </c>
      <c r="E337" t="s">
        <v>1320</v>
      </c>
      <c r="F337" s="26" t="s">
        <v>9</v>
      </c>
      <c r="G337" s="148" t="s">
        <v>423</v>
      </c>
      <c r="H337" s="148" t="s">
        <v>424</v>
      </c>
      <c r="I337" s="148">
        <v>0</v>
      </c>
      <c r="J337" s="185">
        <v>0</v>
      </c>
      <c r="K337" s="185">
        <v>0</v>
      </c>
      <c r="L337">
        <v>0</v>
      </c>
      <c r="M337" s="264">
        <v>0</v>
      </c>
      <c r="N337" s="324" t="s">
        <v>2163</v>
      </c>
      <c r="O337" s="324" t="s">
        <v>2163</v>
      </c>
      <c r="P337" s="324">
        <v>0.13800000000000001</v>
      </c>
      <c r="Q337" s="244">
        <v>0</v>
      </c>
      <c r="R337" s="148">
        <v>0</v>
      </c>
      <c r="S337" s="148" t="s">
        <v>104</v>
      </c>
    </row>
    <row r="338" spans="1:19" x14ac:dyDescent="0.3">
      <c r="A338" s="148" t="s">
        <v>626</v>
      </c>
      <c r="B338" s="148">
        <v>169</v>
      </c>
      <c r="C338" t="s">
        <v>1440</v>
      </c>
      <c r="D338" t="s">
        <v>104</v>
      </c>
      <c r="E338" t="s">
        <v>627</v>
      </c>
      <c r="F338" s="26" t="s">
        <v>9</v>
      </c>
      <c r="G338" s="148" t="s">
        <v>435</v>
      </c>
      <c r="H338" s="148" t="s">
        <v>424</v>
      </c>
      <c r="I338" s="148">
        <v>-14</v>
      </c>
      <c r="J338" s="185">
        <v>1638</v>
      </c>
      <c r="K338" s="185" t="s">
        <v>1446</v>
      </c>
      <c r="L338">
        <v>219.49200000000002</v>
      </c>
      <c r="M338" s="264">
        <v>0</v>
      </c>
      <c r="N338" s="324">
        <v>-8.5470085470085468</v>
      </c>
      <c r="O338" s="324">
        <v>0</v>
      </c>
      <c r="P338" s="324">
        <v>0.13400000000000001</v>
      </c>
      <c r="Q338" s="244" t="s">
        <v>573</v>
      </c>
      <c r="R338" s="148">
        <v>12</v>
      </c>
      <c r="S338" s="148" t="s">
        <v>112</v>
      </c>
    </row>
    <row r="339" spans="1:19" x14ac:dyDescent="0.3">
      <c r="A339" s="148" t="s">
        <v>628</v>
      </c>
      <c r="B339" s="148">
        <v>169</v>
      </c>
      <c r="C339" t="s">
        <v>1440</v>
      </c>
      <c r="D339" t="s">
        <v>105</v>
      </c>
      <c r="E339" t="s">
        <v>629</v>
      </c>
      <c r="F339" s="26" t="s">
        <v>11</v>
      </c>
      <c r="G339" s="148" t="s">
        <v>423</v>
      </c>
      <c r="H339" s="148" t="s">
        <v>424</v>
      </c>
      <c r="I339" s="148">
        <v>1176</v>
      </c>
      <c r="J339" s="185">
        <v>96222</v>
      </c>
      <c r="K339" s="185" t="s">
        <v>1446</v>
      </c>
      <c r="L339">
        <v>13278.636</v>
      </c>
      <c r="M339" s="264">
        <v>0</v>
      </c>
      <c r="N339" s="324">
        <v>12.221737232649499</v>
      </c>
      <c r="O339" s="324">
        <v>0</v>
      </c>
      <c r="P339" s="324">
        <v>0.13800000000000001</v>
      </c>
      <c r="Q339" s="244" t="s">
        <v>573</v>
      </c>
      <c r="R339" s="148">
        <v>12</v>
      </c>
      <c r="S339" s="148" t="s">
        <v>105</v>
      </c>
    </row>
    <row r="340" spans="1:19" x14ac:dyDescent="0.3">
      <c r="A340" s="148" t="s">
        <v>630</v>
      </c>
      <c r="B340" s="148">
        <v>169</v>
      </c>
      <c r="C340" t="s">
        <v>103</v>
      </c>
      <c r="D340" t="s">
        <v>173</v>
      </c>
      <c r="E340" t="s">
        <v>631</v>
      </c>
      <c r="F340" s="26" t="s">
        <v>9</v>
      </c>
      <c r="G340" s="148" t="s">
        <v>428</v>
      </c>
      <c r="H340" s="148" t="s">
        <v>429</v>
      </c>
      <c r="I340" s="148">
        <v>1121.7429999999999</v>
      </c>
      <c r="J340" s="185">
        <v>0</v>
      </c>
      <c r="K340" s="185" t="s">
        <v>490</v>
      </c>
      <c r="L340">
        <v>0</v>
      </c>
      <c r="M340" s="264">
        <v>0</v>
      </c>
      <c r="N340" s="324" t="s">
        <v>2163</v>
      </c>
      <c r="O340" s="324" t="s">
        <v>2163</v>
      </c>
      <c r="P340" s="324">
        <v>0</v>
      </c>
      <c r="Q340" s="244" t="s">
        <v>536</v>
      </c>
      <c r="R340" s="148">
        <v>8</v>
      </c>
      <c r="S340" s="148" t="s">
        <v>632</v>
      </c>
    </row>
    <row r="341" spans="1:19" x14ac:dyDescent="0.3">
      <c r="A341" s="148" t="s">
        <v>630</v>
      </c>
      <c r="B341" s="148">
        <v>169</v>
      </c>
      <c r="C341" t="s">
        <v>103</v>
      </c>
      <c r="D341" t="s">
        <v>173</v>
      </c>
      <c r="E341" t="s">
        <v>631</v>
      </c>
      <c r="F341" s="26" t="s">
        <v>9</v>
      </c>
      <c r="G341" s="148" t="s">
        <v>423</v>
      </c>
      <c r="H341" s="148" t="s">
        <v>424</v>
      </c>
      <c r="I341" s="148">
        <v>42283.040999999997</v>
      </c>
      <c r="J341" s="185">
        <v>3000885</v>
      </c>
      <c r="K341" s="185" t="s">
        <v>1446</v>
      </c>
      <c r="L341">
        <v>414122.13000000006</v>
      </c>
      <c r="M341" s="264">
        <v>1.9066499999999997</v>
      </c>
      <c r="N341" s="324">
        <v>14.090190393833819</v>
      </c>
      <c r="O341" s="324">
        <v>0.13531754693920903</v>
      </c>
      <c r="P341" s="324">
        <v>0.13800000000000001</v>
      </c>
      <c r="Q341" s="244" t="s">
        <v>536</v>
      </c>
      <c r="R341" s="148">
        <v>12</v>
      </c>
      <c r="S341" s="148" t="s">
        <v>632</v>
      </c>
    </row>
    <row r="342" spans="1:19" x14ac:dyDescent="0.3">
      <c r="A342" s="148" t="s">
        <v>633</v>
      </c>
      <c r="B342" s="148">
        <v>169</v>
      </c>
      <c r="C342" t="s">
        <v>1440</v>
      </c>
      <c r="D342" t="s">
        <v>107</v>
      </c>
      <c r="E342" t="s">
        <v>634</v>
      </c>
      <c r="F342" s="26" t="s">
        <v>5</v>
      </c>
      <c r="G342" s="148" t="s">
        <v>423</v>
      </c>
      <c r="H342" s="148" t="s">
        <v>424</v>
      </c>
      <c r="I342" s="148">
        <v>1188</v>
      </c>
      <c r="J342" s="185">
        <v>89040</v>
      </c>
      <c r="K342" s="185" t="s">
        <v>1446</v>
      </c>
      <c r="L342">
        <v>12287.52</v>
      </c>
      <c r="M342" s="264">
        <v>0</v>
      </c>
      <c r="N342" s="324">
        <v>13.342318059299192</v>
      </c>
      <c r="O342" s="324">
        <v>0</v>
      </c>
      <c r="P342" s="324">
        <v>0.13800000000000001</v>
      </c>
      <c r="Q342" s="244" t="s">
        <v>573</v>
      </c>
      <c r="R342" s="148">
        <v>12</v>
      </c>
      <c r="S342" s="148" t="s">
        <v>107</v>
      </c>
    </row>
    <row r="343" spans="1:19" x14ac:dyDescent="0.3">
      <c r="A343" s="148" t="s">
        <v>635</v>
      </c>
      <c r="B343" s="148">
        <v>169</v>
      </c>
      <c r="C343" t="s">
        <v>103</v>
      </c>
      <c r="D343" t="s">
        <v>108</v>
      </c>
      <c r="E343" t="s">
        <v>636</v>
      </c>
      <c r="F343" s="26" t="s">
        <v>9</v>
      </c>
      <c r="G343" s="148" t="s">
        <v>428</v>
      </c>
      <c r="H343" s="148" t="s">
        <v>429</v>
      </c>
      <c r="I343" s="148">
        <v>730.81000000000017</v>
      </c>
      <c r="J343" s="185">
        <v>0</v>
      </c>
      <c r="K343" s="185" t="s">
        <v>490</v>
      </c>
      <c r="L343">
        <v>0</v>
      </c>
      <c r="M343" s="264">
        <v>0</v>
      </c>
      <c r="N343" s="324" t="s">
        <v>2163</v>
      </c>
      <c r="O343" s="324" t="s">
        <v>2163</v>
      </c>
      <c r="P343" s="324">
        <v>0</v>
      </c>
      <c r="Q343" s="244" t="s">
        <v>536</v>
      </c>
      <c r="R343" s="148">
        <v>12</v>
      </c>
      <c r="S343" s="148" t="s">
        <v>108</v>
      </c>
    </row>
    <row r="344" spans="1:19" x14ac:dyDescent="0.3">
      <c r="A344" s="148" t="s">
        <v>635</v>
      </c>
      <c r="B344" s="148">
        <v>169</v>
      </c>
      <c r="C344" t="s">
        <v>103</v>
      </c>
      <c r="D344" t="s">
        <v>108</v>
      </c>
      <c r="E344" t="s">
        <v>636</v>
      </c>
      <c r="F344" s="26" t="s">
        <v>9</v>
      </c>
      <c r="G344" s="148" t="s">
        <v>423</v>
      </c>
      <c r="H344" s="148" t="s">
        <v>424</v>
      </c>
      <c r="I344" s="148">
        <v>1750.759</v>
      </c>
      <c r="J344" s="185">
        <v>127533</v>
      </c>
      <c r="K344" s="185" t="s">
        <v>1446</v>
      </c>
      <c r="L344">
        <v>17599.554</v>
      </c>
      <c r="M344" s="264">
        <v>1.5283999999999998</v>
      </c>
      <c r="N344" s="324">
        <v>13.727890036304329</v>
      </c>
      <c r="O344" s="324">
        <v>0.11133539065056926</v>
      </c>
      <c r="P344" s="324">
        <v>0.13800000000000001</v>
      </c>
      <c r="Q344" s="244" t="s">
        <v>536</v>
      </c>
      <c r="R344" s="148">
        <v>12</v>
      </c>
      <c r="S344" s="148" t="s">
        <v>108</v>
      </c>
    </row>
    <row r="345" spans="1:19" x14ac:dyDescent="0.3">
      <c r="A345" s="148" t="s">
        <v>568</v>
      </c>
      <c r="B345" s="148">
        <v>293</v>
      </c>
      <c r="C345" t="s">
        <v>67</v>
      </c>
      <c r="D345" t="s">
        <v>68</v>
      </c>
      <c r="E345" t="s">
        <v>569</v>
      </c>
      <c r="F345" s="26" t="s">
        <v>4</v>
      </c>
      <c r="G345" s="148" t="s">
        <v>425</v>
      </c>
      <c r="H345" s="148" t="s">
        <v>426</v>
      </c>
      <c r="I345" s="148">
        <v>2E-3</v>
      </c>
      <c r="J345" s="185">
        <v>0</v>
      </c>
      <c r="K345" s="185" t="s">
        <v>490</v>
      </c>
      <c r="L345">
        <v>0</v>
      </c>
      <c r="M345" s="264">
        <v>0</v>
      </c>
      <c r="N345" s="324" t="s">
        <v>2163</v>
      </c>
      <c r="O345" s="324" t="s">
        <v>2163</v>
      </c>
      <c r="P345" s="324">
        <v>0</v>
      </c>
      <c r="Q345" s="244" t="s">
        <v>536</v>
      </c>
      <c r="R345" s="148">
        <v>1</v>
      </c>
      <c r="S345" s="148" t="s">
        <v>68</v>
      </c>
    </row>
    <row r="346" spans="1:19" x14ac:dyDescent="0.3">
      <c r="A346" s="148" t="s">
        <v>568</v>
      </c>
      <c r="B346" s="148">
        <v>293</v>
      </c>
      <c r="C346" t="s">
        <v>67</v>
      </c>
      <c r="D346" t="s">
        <v>68</v>
      </c>
      <c r="E346" t="s">
        <v>569</v>
      </c>
      <c r="F346" s="26" t="s">
        <v>4</v>
      </c>
      <c r="G346" s="148" t="s">
        <v>423</v>
      </c>
      <c r="H346" s="148" t="s">
        <v>424</v>
      </c>
      <c r="I346" s="148">
        <v>642.18200000000002</v>
      </c>
      <c r="J346" s="185">
        <v>56911</v>
      </c>
      <c r="K346" s="185" t="s">
        <v>1446</v>
      </c>
      <c r="L346">
        <v>7853.7180000000008</v>
      </c>
      <c r="M346" s="264">
        <v>2.7049916666666665</v>
      </c>
      <c r="N346" s="324">
        <v>11.283969707086504</v>
      </c>
      <c r="O346" s="324">
        <v>0.23971986250263422</v>
      </c>
      <c r="P346" s="324">
        <v>0.13800000000000001</v>
      </c>
      <c r="Q346" s="244" t="s">
        <v>536</v>
      </c>
      <c r="R346" s="148">
        <v>12</v>
      </c>
      <c r="S346" s="148" t="s">
        <v>68</v>
      </c>
    </row>
    <row r="347" spans="1:19" x14ac:dyDescent="0.3">
      <c r="A347" s="148" t="s">
        <v>568</v>
      </c>
      <c r="B347" s="148">
        <v>293</v>
      </c>
      <c r="C347" t="s">
        <v>67</v>
      </c>
      <c r="D347" t="s">
        <v>68</v>
      </c>
      <c r="E347" t="s">
        <v>569</v>
      </c>
      <c r="F347" s="26" t="s">
        <v>4</v>
      </c>
      <c r="G347" s="148" t="s">
        <v>425</v>
      </c>
      <c r="H347" s="148" t="s">
        <v>424</v>
      </c>
      <c r="I347" s="148">
        <v>0</v>
      </c>
      <c r="J347" s="185">
        <v>0</v>
      </c>
      <c r="K347" s="185">
        <v>0</v>
      </c>
      <c r="L347">
        <v>0</v>
      </c>
      <c r="M347" s="264">
        <v>0</v>
      </c>
      <c r="N347" s="324" t="s">
        <v>2163</v>
      </c>
      <c r="O347" s="324" t="s">
        <v>2163</v>
      </c>
      <c r="P347" s="324">
        <v>0</v>
      </c>
      <c r="Q347" s="244">
        <v>0</v>
      </c>
      <c r="R347" s="148">
        <v>0</v>
      </c>
      <c r="S347" s="148" t="s">
        <v>68</v>
      </c>
    </row>
    <row r="348" spans="1:19" x14ac:dyDescent="0.3">
      <c r="A348" s="148" t="s">
        <v>637</v>
      </c>
      <c r="B348" s="148">
        <v>169</v>
      </c>
      <c r="C348" t="s">
        <v>103</v>
      </c>
      <c r="D348" t="s">
        <v>111</v>
      </c>
      <c r="E348" t="s">
        <v>638</v>
      </c>
      <c r="F348" s="26" t="s">
        <v>5</v>
      </c>
      <c r="G348" s="148" t="s">
        <v>423</v>
      </c>
      <c r="H348" s="148" t="s">
        <v>424</v>
      </c>
      <c r="I348" s="148">
        <v>1293.673</v>
      </c>
      <c r="J348" s="185">
        <v>93715</v>
      </c>
      <c r="K348" s="185" t="s">
        <v>1446</v>
      </c>
      <c r="L348">
        <v>12932.670000000002</v>
      </c>
      <c r="M348" s="264">
        <v>1.64415</v>
      </c>
      <c r="N348" s="324">
        <v>13.804332284052713</v>
      </c>
      <c r="O348" s="324">
        <v>0.11910391362423117</v>
      </c>
      <c r="P348" s="324">
        <v>0.13800000000000001</v>
      </c>
      <c r="Q348" s="244" t="s">
        <v>536</v>
      </c>
      <c r="R348" s="148">
        <v>12</v>
      </c>
      <c r="S348" s="148" t="s">
        <v>111</v>
      </c>
    </row>
    <row r="349" spans="1:19" x14ac:dyDescent="0.3">
      <c r="A349" s="148" t="s">
        <v>639</v>
      </c>
      <c r="B349" s="148">
        <v>169</v>
      </c>
      <c r="C349" t="s">
        <v>103</v>
      </c>
      <c r="D349" t="s">
        <v>112</v>
      </c>
      <c r="E349" t="s">
        <v>627</v>
      </c>
      <c r="F349" s="26" t="s">
        <v>9</v>
      </c>
      <c r="G349" s="148" t="s">
        <v>428</v>
      </c>
      <c r="H349" s="148" t="s">
        <v>429</v>
      </c>
      <c r="I349" s="148">
        <v>500.67300000000006</v>
      </c>
      <c r="J349" s="185">
        <v>0</v>
      </c>
      <c r="K349" s="185" t="s">
        <v>490</v>
      </c>
      <c r="L349">
        <v>0</v>
      </c>
      <c r="M349" s="264">
        <v>0</v>
      </c>
      <c r="N349" s="324" t="s">
        <v>2163</v>
      </c>
      <c r="O349" s="324" t="s">
        <v>2163</v>
      </c>
      <c r="P349" s="324">
        <v>0</v>
      </c>
      <c r="Q349" s="244" t="s">
        <v>536</v>
      </c>
      <c r="R349" s="148">
        <v>12</v>
      </c>
      <c r="S349" s="148" t="s">
        <v>112</v>
      </c>
    </row>
    <row r="350" spans="1:19" x14ac:dyDescent="0.3">
      <c r="A350" s="148" t="s">
        <v>639</v>
      </c>
      <c r="B350" s="148">
        <v>169</v>
      </c>
      <c r="C350" t="s">
        <v>103</v>
      </c>
      <c r="D350" t="s">
        <v>112</v>
      </c>
      <c r="E350" t="s">
        <v>627</v>
      </c>
      <c r="F350" s="26" t="s">
        <v>9</v>
      </c>
      <c r="G350" s="148" t="s">
        <v>423</v>
      </c>
      <c r="H350" s="148" t="s">
        <v>424</v>
      </c>
      <c r="I350" s="148">
        <v>5464.3270000000002</v>
      </c>
      <c r="J350" s="185">
        <v>379012</v>
      </c>
      <c r="K350" s="185" t="s">
        <v>1446</v>
      </c>
      <c r="L350">
        <v>52303.656000000003</v>
      </c>
      <c r="M350" s="264">
        <v>1.5641</v>
      </c>
      <c r="N350" s="324">
        <v>14.417292856162865</v>
      </c>
      <c r="O350" s="324">
        <v>0.10848777337081036</v>
      </c>
      <c r="P350" s="324">
        <v>0.13800000000000001</v>
      </c>
      <c r="Q350" s="244" t="s">
        <v>536</v>
      </c>
      <c r="R350" s="148">
        <v>12</v>
      </c>
      <c r="S350" s="148" t="s">
        <v>112</v>
      </c>
    </row>
    <row r="351" spans="1:19" x14ac:dyDescent="0.3">
      <c r="A351" s="148" t="s">
        <v>640</v>
      </c>
      <c r="B351" s="148">
        <v>169</v>
      </c>
      <c r="C351" t="s">
        <v>103</v>
      </c>
      <c r="D351" t="s">
        <v>113</v>
      </c>
      <c r="E351" t="s">
        <v>641</v>
      </c>
      <c r="F351" s="26" t="s">
        <v>5</v>
      </c>
      <c r="G351" s="148" t="s">
        <v>428</v>
      </c>
      <c r="H351" s="148" t="s">
        <v>429</v>
      </c>
      <c r="I351" s="148">
        <v>269.92099999999999</v>
      </c>
      <c r="J351" s="185">
        <v>0</v>
      </c>
      <c r="K351" s="185" t="s">
        <v>490</v>
      </c>
      <c r="L351">
        <v>0</v>
      </c>
      <c r="M351" s="264">
        <v>0</v>
      </c>
      <c r="N351" s="324" t="s">
        <v>2163</v>
      </c>
      <c r="O351" s="324" t="s">
        <v>2163</v>
      </c>
      <c r="P351" s="324">
        <v>0</v>
      </c>
      <c r="Q351" s="244" t="s">
        <v>536</v>
      </c>
      <c r="R351" s="148">
        <v>10</v>
      </c>
      <c r="S351" s="148" t="s">
        <v>113</v>
      </c>
    </row>
    <row r="352" spans="1:19" x14ac:dyDescent="0.3">
      <c r="A352" s="148" t="s">
        <v>640</v>
      </c>
      <c r="B352" s="148">
        <v>169</v>
      </c>
      <c r="C352" t="s">
        <v>103</v>
      </c>
      <c r="D352" t="s">
        <v>113</v>
      </c>
      <c r="E352" t="s">
        <v>641</v>
      </c>
      <c r="F352" s="26" t="s">
        <v>5</v>
      </c>
      <c r="G352" s="148" t="s">
        <v>423</v>
      </c>
      <c r="H352" s="148" t="s">
        <v>424</v>
      </c>
      <c r="I352" s="148">
        <v>1726.2280000000003</v>
      </c>
      <c r="J352" s="185">
        <v>126877</v>
      </c>
      <c r="K352" s="185" t="s">
        <v>1446</v>
      </c>
      <c r="L352">
        <v>17509.026000000002</v>
      </c>
      <c r="M352" s="264">
        <v>1.5310500000000002</v>
      </c>
      <c r="N352" s="324">
        <v>13.605523459728715</v>
      </c>
      <c r="O352" s="324">
        <v>0.11253150270416191</v>
      </c>
      <c r="P352" s="324">
        <v>0.13800000000000001</v>
      </c>
      <c r="Q352" s="244" t="s">
        <v>536</v>
      </c>
      <c r="R352" s="148">
        <v>12</v>
      </c>
      <c r="S352" s="148" t="s">
        <v>113</v>
      </c>
    </row>
    <row r="353" spans="1:19" x14ac:dyDescent="0.3">
      <c r="A353" s="148" t="s">
        <v>642</v>
      </c>
      <c r="B353" s="148">
        <v>169</v>
      </c>
      <c r="C353" t="s">
        <v>103</v>
      </c>
      <c r="D353" t="s">
        <v>117</v>
      </c>
      <c r="E353" t="s">
        <v>643</v>
      </c>
      <c r="F353" s="26" t="s">
        <v>9</v>
      </c>
      <c r="G353" s="148" t="s">
        <v>428</v>
      </c>
      <c r="H353" s="148" t="s">
        <v>429</v>
      </c>
      <c r="I353" s="148">
        <v>288.81</v>
      </c>
      <c r="J353" s="185">
        <v>0</v>
      </c>
      <c r="K353" s="185" t="s">
        <v>490</v>
      </c>
      <c r="L353">
        <v>0</v>
      </c>
      <c r="M353" s="264">
        <v>0</v>
      </c>
      <c r="N353" s="324" t="s">
        <v>2163</v>
      </c>
      <c r="O353" s="324" t="s">
        <v>2163</v>
      </c>
      <c r="P353" s="324">
        <v>0</v>
      </c>
      <c r="Q353" s="244" t="s">
        <v>536</v>
      </c>
      <c r="R353" s="148">
        <v>11</v>
      </c>
      <c r="S353" s="148" t="s">
        <v>117</v>
      </c>
    </row>
    <row r="354" spans="1:19" x14ac:dyDescent="0.3">
      <c r="A354" s="148" t="s">
        <v>642</v>
      </c>
      <c r="B354" s="148">
        <v>169</v>
      </c>
      <c r="C354" t="s">
        <v>103</v>
      </c>
      <c r="D354" t="s">
        <v>117</v>
      </c>
      <c r="E354" t="s">
        <v>643</v>
      </c>
      <c r="F354" s="26" t="s">
        <v>9</v>
      </c>
      <c r="G354" s="148" t="s">
        <v>423</v>
      </c>
      <c r="H354" s="148" t="s">
        <v>424</v>
      </c>
      <c r="I354" s="148">
        <v>3136.9719999999998</v>
      </c>
      <c r="J354" s="185">
        <v>225532</v>
      </c>
      <c r="K354" s="185" t="s">
        <v>1446</v>
      </c>
      <c r="L354">
        <v>31123.416000000001</v>
      </c>
      <c r="M354" s="264">
        <v>1.5489499999999998</v>
      </c>
      <c r="N354" s="324">
        <v>13.909210222939537</v>
      </c>
      <c r="O354" s="324">
        <v>0.11136146302867861</v>
      </c>
      <c r="P354" s="324">
        <v>0.13800000000000001</v>
      </c>
      <c r="Q354" s="244" t="s">
        <v>536</v>
      </c>
      <c r="R354" s="148">
        <v>12</v>
      </c>
      <c r="S354" s="148" t="s">
        <v>117</v>
      </c>
    </row>
    <row r="355" spans="1:19" x14ac:dyDescent="0.3">
      <c r="A355" s="148" t="s">
        <v>644</v>
      </c>
      <c r="B355" s="148">
        <v>169</v>
      </c>
      <c r="C355" t="s">
        <v>103</v>
      </c>
      <c r="D355" t="s">
        <v>120</v>
      </c>
      <c r="E355" t="s">
        <v>645</v>
      </c>
      <c r="F355" s="26" t="s">
        <v>9</v>
      </c>
      <c r="G355" s="148" t="s">
        <v>428</v>
      </c>
      <c r="H355" s="148" t="s">
        <v>429</v>
      </c>
      <c r="I355" s="148">
        <v>276.88</v>
      </c>
      <c r="J355" s="185">
        <v>0</v>
      </c>
      <c r="K355" s="185" t="s">
        <v>490</v>
      </c>
      <c r="L355">
        <v>0</v>
      </c>
      <c r="M355" s="264">
        <v>0</v>
      </c>
      <c r="N355" s="324" t="s">
        <v>2163</v>
      </c>
      <c r="O355" s="324" t="s">
        <v>2163</v>
      </c>
      <c r="P355" s="324">
        <v>0</v>
      </c>
      <c r="Q355" s="244" t="s">
        <v>536</v>
      </c>
      <c r="R355" s="148">
        <v>11</v>
      </c>
      <c r="S355" s="148" t="s">
        <v>120</v>
      </c>
    </row>
    <row r="356" spans="1:19" x14ac:dyDescent="0.3">
      <c r="A356" s="148" t="s">
        <v>644</v>
      </c>
      <c r="B356" s="148">
        <v>169</v>
      </c>
      <c r="C356" t="s">
        <v>103</v>
      </c>
      <c r="D356" t="s">
        <v>120</v>
      </c>
      <c r="E356" t="s">
        <v>645</v>
      </c>
      <c r="F356" s="26" t="s">
        <v>9</v>
      </c>
      <c r="G356" s="148" t="s">
        <v>423</v>
      </c>
      <c r="H356" s="148" t="s">
        <v>424</v>
      </c>
      <c r="I356" s="148">
        <v>2697.8969999999999</v>
      </c>
      <c r="J356" s="185">
        <v>190564</v>
      </c>
      <c r="K356" s="185" t="s">
        <v>1446</v>
      </c>
      <c r="L356">
        <v>26297.832000000002</v>
      </c>
      <c r="M356" s="264">
        <v>1.5001499999999999</v>
      </c>
      <c r="N356" s="324">
        <v>14.1574326735375</v>
      </c>
      <c r="O356" s="324">
        <v>0.10596200840877171</v>
      </c>
      <c r="P356" s="324">
        <v>0.13800000000000001</v>
      </c>
      <c r="Q356" s="244" t="s">
        <v>536</v>
      </c>
      <c r="R356" s="148">
        <v>12</v>
      </c>
      <c r="S356" s="148" t="s">
        <v>120</v>
      </c>
    </row>
    <row r="357" spans="1:19" x14ac:dyDescent="0.3">
      <c r="A357" s="148" t="s">
        <v>646</v>
      </c>
      <c r="B357" s="148">
        <v>169</v>
      </c>
      <c r="C357" t="s">
        <v>103</v>
      </c>
      <c r="D357" t="s">
        <v>121</v>
      </c>
      <c r="E357" t="s">
        <v>647</v>
      </c>
      <c r="F357" s="26" t="s">
        <v>11</v>
      </c>
      <c r="G357" s="148" t="s">
        <v>423</v>
      </c>
      <c r="H357" s="148" t="s">
        <v>424</v>
      </c>
      <c r="I357" s="148">
        <v>1667.7359999999996</v>
      </c>
      <c r="J357" s="185">
        <v>113109</v>
      </c>
      <c r="K357" s="185" t="s">
        <v>1446</v>
      </c>
      <c r="L357">
        <v>15609.042000000001</v>
      </c>
      <c r="M357" s="264">
        <v>1.8003499999999999</v>
      </c>
      <c r="N357" s="324">
        <v>14.744503089939789</v>
      </c>
      <c r="O357" s="324">
        <v>0.12210313152081627</v>
      </c>
      <c r="P357" s="324">
        <v>0.13800000000000001</v>
      </c>
      <c r="Q357" s="244" t="s">
        <v>536</v>
      </c>
      <c r="R357" s="148">
        <v>12</v>
      </c>
      <c r="S357" s="148" t="s">
        <v>121</v>
      </c>
    </row>
    <row r="358" spans="1:19" x14ac:dyDescent="0.3">
      <c r="A358" s="148" t="s">
        <v>648</v>
      </c>
      <c r="B358" s="148">
        <v>169</v>
      </c>
      <c r="C358" t="s">
        <v>103</v>
      </c>
      <c r="D358" t="s">
        <v>122</v>
      </c>
      <c r="E358" t="s">
        <v>649</v>
      </c>
      <c r="F358" s="26" t="s">
        <v>11</v>
      </c>
      <c r="G358" s="148" t="s">
        <v>423</v>
      </c>
      <c r="H358" s="148" t="s">
        <v>424</v>
      </c>
      <c r="I358" s="148">
        <v>1678.7190000000001</v>
      </c>
      <c r="J358" s="185">
        <v>117478</v>
      </c>
      <c r="K358" s="185" t="s">
        <v>1446</v>
      </c>
      <c r="L358">
        <v>16211.964000000002</v>
      </c>
      <c r="M358" s="264">
        <v>1.6958500000000001</v>
      </c>
      <c r="N358" s="324">
        <v>14.289645720900934</v>
      </c>
      <c r="O358" s="324">
        <v>0.11867684007865523</v>
      </c>
      <c r="P358" s="324">
        <v>0.13800000000000001</v>
      </c>
      <c r="Q358" s="244" t="s">
        <v>536</v>
      </c>
      <c r="R358" s="148">
        <v>12</v>
      </c>
      <c r="S358" s="148" t="s">
        <v>122</v>
      </c>
    </row>
    <row r="359" spans="1:19" x14ac:dyDescent="0.3">
      <c r="A359" s="148" t="s">
        <v>650</v>
      </c>
      <c r="B359" s="148">
        <v>169</v>
      </c>
      <c r="C359" t="s">
        <v>103</v>
      </c>
      <c r="D359" t="s">
        <v>123</v>
      </c>
      <c r="E359" t="s">
        <v>651</v>
      </c>
      <c r="F359" s="26" t="s">
        <v>9</v>
      </c>
      <c r="G359" s="148" t="s">
        <v>423</v>
      </c>
      <c r="H359" s="148" t="s">
        <v>424</v>
      </c>
      <c r="I359" s="148">
        <v>2010.3620000000001</v>
      </c>
      <c r="J359" s="185">
        <v>159054</v>
      </c>
      <c r="K359" s="185" t="s">
        <v>1446</v>
      </c>
      <c r="L359">
        <v>21949.452000000001</v>
      </c>
      <c r="M359" s="264">
        <v>1.5656999999999999</v>
      </c>
      <c r="N359" s="324">
        <v>12.639493505350384</v>
      </c>
      <c r="O359" s="324">
        <v>0.12387363459914184</v>
      </c>
      <c r="P359" s="324">
        <v>0.13800000000000001</v>
      </c>
      <c r="Q359" s="244" t="s">
        <v>536</v>
      </c>
      <c r="R359" s="148">
        <v>12</v>
      </c>
      <c r="S359" s="148" t="s">
        <v>123</v>
      </c>
    </row>
    <row r="360" spans="1:19" x14ac:dyDescent="0.3">
      <c r="A360" s="148" t="s">
        <v>652</v>
      </c>
      <c r="B360" s="148">
        <v>169</v>
      </c>
      <c r="C360" t="s">
        <v>103</v>
      </c>
      <c r="D360" t="s">
        <v>124</v>
      </c>
      <c r="E360" t="s">
        <v>653</v>
      </c>
      <c r="F360" s="26" t="s">
        <v>5</v>
      </c>
      <c r="G360" s="148" t="s">
        <v>423</v>
      </c>
      <c r="H360" s="148" t="s">
        <v>424</v>
      </c>
      <c r="I360" s="148">
        <v>1267.364</v>
      </c>
      <c r="J360" s="185">
        <v>92890</v>
      </c>
      <c r="K360" s="185" t="s">
        <v>1446</v>
      </c>
      <c r="L360">
        <v>12818.820000000002</v>
      </c>
      <c r="M360" s="264">
        <v>1.7033000000000003</v>
      </c>
      <c r="N360" s="324">
        <v>13.643707611152976</v>
      </c>
      <c r="O360" s="324">
        <v>0.12484143229569408</v>
      </c>
      <c r="P360" s="324">
        <v>0.13800000000000001</v>
      </c>
      <c r="Q360" s="244" t="s">
        <v>536</v>
      </c>
      <c r="R360" s="148">
        <v>12</v>
      </c>
      <c r="S360" s="148" t="s">
        <v>124</v>
      </c>
    </row>
    <row r="361" spans="1:19" x14ac:dyDescent="0.3">
      <c r="A361" s="148" t="s">
        <v>654</v>
      </c>
      <c r="B361" s="148">
        <v>169</v>
      </c>
      <c r="C361" t="s">
        <v>1440</v>
      </c>
      <c r="D361" t="s">
        <v>125</v>
      </c>
      <c r="E361" t="s">
        <v>655</v>
      </c>
      <c r="F361" s="26" t="s">
        <v>9</v>
      </c>
      <c r="G361" s="148" t="s">
        <v>423</v>
      </c>
      <c r="H361" s="148" t="s">
        <v>424</v>
      </c>
      <c r="I361" s="148">
        <v>1421.9999999999998</v>
      </c>
      <c r="J361" s="185">
        <v>118020</v>
      </c>
      <c r="K361" s="185" t="s">
        <v>1446</v>
      </c>
      <c r="L361">
        <v>16286.760000000002</v>
      </c>
      <c r="M361" s="264">
        <v>0</v>
      </c>
      <c r="N361" s="324">
        <v>12.04880528723945</v>
      </c>
      <c r="O361" s="324">
        <v>0</v>
      </c>
      <c r="P361" s="324">
        <v>0.13800000000000001</v>
      </c>
      <c r="Q361" s="244" t="s">
        <v>573</v>
      </c>
      <c r="R361" s="148">
        <v>12</v>
      </c>
      <c r="S361" s="148" t="s">
        <v>125</v>
      </c>
    </row>
    <row r="362" spans="1:19" x14ac:dyDescent="0.3">
      <c r="A362" s="148" t="s">
        <v>578</v>
      </c>
      <c r="B362" s="148">
        <v>1</v>
      </c>
      <c r="C362" t="s">
        <v>1272</v>
      </c>
      <c r="D362" t="s">
        <v>70</v>
      </c>
      <c r="E362" t="s">
        <v>572</v>
      </c>
      <c r="F362" s="26" t="s">
        <v>13</v>
      </c>
      <c r="G362" s="148" t="s">
        <v>425</v>
      </c>
      <c r="H362" s="148" t="s">
        <v>426</v>
      </c>
      <c r="I362" s="148">
        <v>26761</v>
      </c>
      <c r="J362" s="185">
        <v>0</v>
      </c>
      <c r="K362" s="185" t="s">
        <v>490</v>
      </c>
      <c r="L362">
        <v>0</v>
      </c>
      <c r="M362" s="264">
        <v>0</v>
      </c>
      <c r="N362" s="324" t="s">
        <v>2163</v>
      </c>
      <c r="O362" s="324" t="s">
        <v>2163</v>
      </c>
      <c r="P362" s="324">
        <v>0</v>
      </c>
      <c r="Q362" s="244" t="s">
        <v>573</v>
      </c>
      <c r="R362" s="148">
        <v>12</v>
      </c>
      <c r="S362" s="148" t="s">
        <v>574</v>
      </c>
    </row>
    <row r="363" spans="1:19" x14ac:dyDescent="0.3">
      <c r="A363" s="148" t="s">
        <v>656</v>
      </c>
      <c r="B363" s="148">
        <v>169</v>
      </c>
      <c r="C363" t="s">
        <v>103</v>
      </c>
      <c r="D363" t="s">
        <v>128</v>
      </c>
      <c r="E363" t="s">
        <v>657</v>
      </c>
      <c r="F363" s="26" t="s">
        <v>9</v>
      </c>
      <c r="G363" s="148" t="s">
        <v>423</v>
      </c>
      <c r="H363" s="148" t="s">
        <v>424</v>
      </c>
      <c r="I363" s="148">
        <v>2644.9059999999999</v>
      </c>
      <c r="J363" s="185">
        <v>186379</v>
      </c>
      <c r="K363" s="185" t="s">
        <v>1446</v>
      </c>
      <c r="L363">
        <v>25720.302000000003</v>
      </c>
      <c r="M363" s="264">
        <v>1.6030499999999999</v>
      </c>
      <c r="N363" s="324">
        <v>14.191008643677668</v>
      </c>
      <c r="O363" s="324">
        <v>0.11296237217882223</v>
      </c>
      <c r="P363" s="324">
        <v>0.13800000000000001</v>
      </c>
      <c r="Q363" s="244" t="s">
        <v>536</v>
      </c>
      <c r="R363" s="148">
        <v>12</v>
      </c>
      <c r="S363" s="148" t="s">
        <v>128</v>
      </c>
    </row>
    <row r="364" spans="1:19" x14ac:dyDescent="0.3">
      <c r="A364" s="148" t="s">
        <v>658</v>
      </c>
      <c r="B364" s="148">
        <v>169</v>
      </c>
      <c r="C364" t="s">
        <v>103</v>
      </c>
      <c r="D364" t="s">
        <v>129</v>
      </c>
      <c r="E364" t="s">
        <v>659</v>
      </c>
      <c r="F364" s="26" t="s">
        <v>6</v>
      </c>
      <c r="G364" s="148" t="s">
        <v>423</v>
      </c>
      <c r="H364" s="148" t="s">
        <v>424</v>
      </c>
      <c r="I364" s="148">
        <v>1825.1849999999999</v>
      </c>
      <c r="J364" s="185">
        <v>129853</v>
      </c>
      <c r="K364" s="185" t="s">
        <v>1446</v>
      </c>
      <c r="L364">
        <v>17919.714</v>
      </c>
      <c r="M364" s="264">
        <v>1.7803500000000001</v>
      </c>
      <c r="N364" s="324">
        <v>14.055778457178501</v>
      </c>
      <c r="O364" s="324">
        <v>0.12666320868843434</v>
      </c>
      <c r="P364" s="324">
        <v>0.13800000000000001</v>
      </c>
      <c r="Q364" s="244" t="s">
        <v>536</v>
      </c>
      <c r="R364" s="148">
        <v>12</v>
      </c>
      <c r="S364" s="148" t="s">
        <v>129</v>
      </c>
    </row>
    <row r="365" spans="1:19" x14ac:dyDescent="0.3">
      <c r="A365" s="148" t="s">
        <v>660</v>
      </c>
      <c r="B365" s="148">
        <v>169</v>
      </c>
      <c r="C365" t="s">
        <v>103</v>
      </c>
      <c r="D365" t="s">
        <v>131</v>
      </c>
      <c r="E365" t="s">
        <v>661</v>
      </c>
      <c r="F365" s="26" t="s">
        <v>11</v>
      </c>
      <c r="G365" s="148" t="s">
        <v>423</v>
      </c>
      <c r="H365" s="148" t="s">
        <v>424</v>
      </c>
      <c r="I365" s="148">
        <v>1864.8490000000002</v>
      </c>
      <c r="J365" s="185">
        <v>129144</v>
      </c>
      <c r="K365" s="185" t="s">
        <v>1446</v>
      </c>
      <c r="L365">
        <v>17821.872000000003</v>
      </c>
      <c r="M365" s="264">
        <v>3.1412499999999999</v>
      </c>
      <c r="N365" s="324">
        <v>14.440074645357123</v>
      </c>
      <c r="O365" s="324">
        <v>0.21753696411881066</v>
      </c>
      <c r="P365" s="324">
        <v>0.13800000000000001</v>
      </c>
      <c r="Q365" s="244" t="s">
        <v>536</v>
      </c>
      <c r="R365" s="148">
        <v>12</v>
      </c>
      <c r="S365" s="148" t="s">
        <v>131</v>
      </c>
    </row>
    <row r="366" spans="1:19" x14ac:dyDescent="0.3">
      <c r="A366" s="148" t="s">
        <v>662</v>
      </c>
      <c r="B366" s="148">
        <v>169</v>
      </c>
      <c r="C366" t="s">
        <v>103</v>
      </c>
      <c r="D366" t="s">
        <v>132</v>
      </c>
      <c r="E366" t="s">
        <v>663</v>
      </c>
      <c r="F366" s="26" t="s">
        <v>11</v>
      </c>
      <c r="G366" s="148" t="s">
        <v>423</v>
      </c>
      <c r="H366" s="148" t="s">
        <v>424</v>
      </c>
      <c r="I366" s="148">
        <v>1973.0769999999995</v>
      </c>
      <c r="J366" s="185">
        <v>144285</v>
      </c>
      <c r="K366" s="185" t="s">
        <v>1446</v>
      </c>
      <c r="L366">
        <v>19911.330000000002</v>
      </c>
      <c r="M366" s="264">
        <v>1.7293000000000001</v>
      </c>
      <c r="N366" s="324">
        <v>13.674858786429633</v>
      </c>
      <c r="O366" s="324">
        <v>0.1264583442511367</v>
      </c>
      <c r="P366" s="324">
        <v>0.13800000000000001</v>
      </c>
      <c r="Q366" s="244" t="s">
        <v>536</v>
      </c>
      <c r="R366" s="148">
        <v>12</v>
      </c>
      <c r="S366" s="148" t="s">
        <v>132</v>
      </c>
    </row>
    <row r="367" spans="1:19" x14ac:dyDescent="0.3">
      <c r="A367" s="148" t="s">
        <v>662</v>
      </c>
      <c r="B367" s="148">
        <v>169</v>
      </c>
      <c r="C367" t="s">
        <v>103</v>
      </c>
      <c r="D367" t="s">
        <v>132</v>
      </c>
      <c r="E367" t="s">
        <v>663</v>
      </c>
      <c r="F367" s="26" t="s">
        <v>11</v>
      </c>
      <c r="G367" s="148" t="s">
        <v>1043</v>
      </c>
      <c r="H367" s="148" t="s">
        <v>1044</v>
      </c>
      <c r="I367" s="148">
        <v>8.577</v>
      </c>
      <c r="J367" s="185">
        <v>0</v>
      </c>
      <c r="K367" s="185" t="s">
        <v>490</v>
      </c>
      <c r="L367">
        <v>0</v>
      </c>
      <c r="M367" s="264">
        <v>0</v>
      </c>
      <c r="N367" s="324" t="s">
        <v>2163</v>
      </c>
      <c r="O367" s="324" t="s">
        <v>2163</v>
      </c>
      <c r="P367" s="324">
        <v>0</v>
      </c>
      <c r="Q367" s="244" t="s">
        <v>536</v>
      </c>
      <c r="R367" s="148">
        <v>12</v>
      </c>
      <c r="S367" s="148" t="s">
        <v>132</v>
      </c>
    </row>
    <row r="368" spans="1:19" x14ac:dyDescent="0.3">
      <c r="A368" s="148" t="s">
        <v>1321</v>
      </c>
      <c r="B368" s="148">
        <v>169</v>
      </c>
      <c r="C368" t="s">
        <v>103</v>
      </c>
      <c r="D368" t="s">
        <v>134</v>
      </c>
      <c r="E368" t="s">
        <v>1384</v>
      </c>
      <c r="F368" s="26" t="s">
        <v>9</v>
      </c>
      <c r="G368" s="148" t="s">
        <v>423</v>
      </c>
      <c r="H368" s="148" t="s">
        <v>424</v>
      </c>
      <c r="I368" s="148">
        <v>0</v>
      </c>
      <c r="J368" s="185">
        <v>0</v>
      </c>
      <c r="K368" s="185">
        <v>0</v>
      </c>
      <c r="L368">
        <v>0</v>
      </c>
      <c r="M368" s="264">
        <v>0</v>
      </c>
      <c r="N368" s="324" t="s">
        <v>2163</v>
      </c>
      <c r="O368" s="324" t="s">
        <v>2163</v>
      </c>
      <c r="P368" s="324">
        <v>0.13800000000000001</v>
      </c>
      <c r="Q368" s="244">
        <v>0</v>
      </c>
      <c r="R368" s="148">
        <v>0</v>
      </c>
      <c r="S368" s="148" t="s">
        <v>134</v>
      </c>
    </row>
    <row r="369" spans="1:19" x14ac:dyDescent="0.3">
      <c r="A369" s="148" t="s">
        <v>664</v>
      </c>
      <c r="B369" s="148">
        <v>169</v>
      </c>
      <c r="C369" t="s">
        <v>103</v>
      </c>
      <c r="D369" t="s">
        <v>136</v>
      </c>
      <c r="E369" t="s">
        <v>665</v>
      </c>
      <c r="F369" s="26" t="s">
        <v>9</v>
      </c>
      <c r="G369" s="148" t="s">
        <v>423</v>
      </c>
      <c r="H369" s="148" t="s">
        <v>424</v>
      </c>
      <c r="I369" s="148">
        <v>1802.5329999999999</v>
      </c>
      <c r="J369" s="185">
        <v>130540</v>
      </c>
      <c r="K369" s="185" t="s">
        <v>1446</v>
      </c>
      <c r="L369">
        <v>18014.52</v>
      </c>
      <c r="M369" s="264">
        <v>1.4863</v>
      </c>
      <c r="N369" s="324">
        <v>13.808280986670752</v>
      </c>
      <c r="O369" s="324">
        <v>0.1076383078700917</v>
      </c>
      <c r="P369" s="324">
        <v>0.13800000000000001</v>
      </c>
      <c r="Q369" s="244" t="s">
        <v>536</v>
      </c>
      <c r="R369" s="148">
        <v>12</v>
      </c>
      <c r="S369" s="148" t="s">
        <v>136</v>
      </c>
    </row>
    <row r="370" spans="1:19" x14ac:dyDescent="0.3">
      <c r="A370" s="148" t="s">
        <v>666</v>
      </c>
      <c r="B370" s="148">
        <v>169</v>
      </c>
      <c r="C370" t="s">
        <v>103</v>
      </c>
      <c r="D370" t="s">
        <v>137</v>
      </c>
      <c r="E370" t="s">
        <v>667</v>
      </c>
      <c r="F370" s="26" t="s">
        <v>9</v>
      </c>
      <c r="G370" s="148" t="s">
        <v>428</v>
      </c>
      <c r="H370" s="148" t="s">
        <v>429</v>
      </c>
      <c r="I370" s="148">
        <v>628.00099999999998</v>
      </c>
      <c r="J370" s="185">
        <v>0</v>
      </c>
      <c r="K370" s="185" t="s">
        <v>490</v>
      </c>
      <c r="L370">
        <v>0</v>
      </c>
      <c r="M370" s="264">
        <v>0</v>
      </c>
      <c r="N370" s="324" t="s">
        <v>2163</v>
      </c>
      <c r="O370" s="324" t="s">
        <v>2163</v>
      </c>
      <c r="P370" s="324">
        <v>0</v>
      </c>
      <c r="Q370" s="244" t="s">
        <v>536</v>
      </c>
      <c r="R370" s="148">
        <v>12</v>
      </c>
      <c r="S370" s="148" t="s">
        <v>137</v>
      </c>
    </row>
    <row r="371" spans="1:19" x14ac:dyDescent="0.3">
      <c r="A371" s="148" t="s">
        <v>666</v>
      </c>
      <c r="B371" s="148">
        <v>169</v>
      </c>
      <c r="C371" t="s">
        <v>103</v>
      </c>
      <c r="D371" t="s">
        <v>137</v>
      </c>
      <c r="E371" t="s">
        <v>667</v>
      </c>
      <c r="F371" s="26" t="s">
        <v>9</v>
      </c>
      <c r="G371" s="148" t="s">
        <v>423</v>
      </c>
      <c r="H371" s="148" t="s">
        <v>424</v>
      </c>
      <c r="I371" s="148">
        <v>1564.4750000000001</v>
      </c>
      <c r="J371" s="185">
        <v>114195</v>
      </c>
      <c r="K371" s="185" t="s">
        <v>1446</v>
      </c>
      <c r="L371">
        <v>15758.910000000002</v>
      </c>
      <c r="M371" s="264">
        <v>1.5647</v>
      </c>
      <c r="N371" s="324">
        <v>13.700030649327907</v>
      </c>
      <c r="O371" s="324">
        <v>0.11421142332092232</v>
      </c>
      <c r="P371" s="324">
        <v>0.13800000000000001</v>
      </c>
      <c r="Q371" s="244" t="s">
        <v>536</v>
      </c>
      <c r="R371" s="148">
        <v>12</v>
      </c>
      <c r="S371" s="148" t="s">
        <v>137</v>
      </c>
    </row>
    <row r="372" spans="1:19" x14ac:dyDescent="0.3">
      <c r="A372" s="148" t="s">
        <v>668</v>
      </c>
      <c r="B372" s="148">
        <v>169</v>
      </c>
      <c r="C372" t="s">
        <v>103</v>
      </c>
      <c r="D372" t="s">
        <v>139</v>
      </c>
      <c r="E372" t="s">
        <v>669</v>
      </c>
      <c r="F372" s="26" t="s">
        <v>9</v>
      </c>
      <c r="G372" s="148" t="s">
        <v>428</v>
      </c>
      <c r="H372" s="148" t="s">
        <v>429</v>
      </c>
      <c r="I372" s="148">
        <v>1112.3139999999999</v>
      </c>
      <c r="J372" s="185">
        <v>0</v>
      </c>
      <c r="K372" s="185" t="s">
        <v>490</v>
      </c>
      <c r="L372">
        <v>0</v>
      </c>
      <c r="M372" s="264">
        <v>0</v>
      </c>
      <c r="N372" s="324" t="s">
        <v>2163</v>
      </c>
      <c r="O372" s="324" t="s">
        <v>2163</v>
      </c>
      <c r="P372" s="324">
        <v>0</v>
      </c>
      <c r="Q372" s="244" t="s">
        <v>536</v>
      </c>
      <c r="R372" s="148">
        <v>8</v>
      </c>
      <c r="S372" s="148" t="s">
        <v>670</v>
      </c>
    </row>
    <row r="373" spans="1:19" x14ac:dyDescent="0.3">
      <c r="A373" s="148" t="s">
        <v>668</v>
      </c>
      <c r="B373" s="148">
        <v>169</v>
      </c>
      <c r="C373" t="s">
        <v>103</v>
      </c>
      <c r="D373" t="s">
        <v>139</v>
      </c>
      <c r="E373" t="s">
        <v>669</v>
      </c>
      <c r="F373" s="26" t="s">
        <v>9</v>
      </c>
      <c r="G373" s="148" t="s">
        <v>423</v>
      </c>
      <c r="H373" s="148" t="s">
        <v>424</v>
      </c>
      <c r="I373" s="148">
        <v>2121.4920000000002</v>
      </c>
      <c r="J373" s="185">
        <v>159711</v>
      </c>
      <c r="K373" s="185" t="s">
        <v>1446</v>
      </c>
      <c r="L373">
        <v>22040.118000000002</v>
      </c>
      <c r="M373" s="264">
        <v>1.5143000000000002</v>
      </c>
      <c r="N373" s="324">
        <v>13.283317993125083</v>
      </c>
      <c r="O373" s="324">
        <v>0.11400013165262939</v>
      </c>
      <c r="P373" s="324">
        <v>0.13800000000000001</v>
      </c>
      <c r="Q373" s="244" t="s">
        <v>536</v>
      </c>
      <c r="R373" s="148">
        <v>12</v>
      </c>
      <c r="S373" s="148" t="s">
        <v>670</v>
      </c>
    </row>
    <row r="374" spans="1:19" x14ac:dyDescent="0.3">
      <c r="A374" s="148" t="s">
        <v>671</v>
      </c>
      <c r="B374" s="148">
        <v>169</v>
      </c>
      <c r="C374" t="s">
        <v>103</v>
      </c>
      <c r="D374" t="s">
        <v>141</v>
      </c>
      <c r="E374" t="s">
        <v>672</v>
      </c>
      <c r="F374" s="26" t="s">
        <v>5</v>
      </c>
      <c r="G374" s="148" t="s">
        <v>428</v>
      </c>
      <c r="H374" s="148" t="s">
        <v>429</v>
      </c>
      <c r="I374" s="148">
        <v>80.989000000000004</v>
      </c>
      <c r="J374" s="185">
        <v>0</v>
      </c>
      <c r="K374" s="185" t="s">
        <v>490</v>
      </c>
      <c r="L374">
        <v>0</v>
      </c>
      <c r="M374" s="264">
        <v>0</v>
      </c>
      <c r="N374" s="324" t="s">
        <v>2163</v>
      </c>
      <c r="O374" s="324" t="s">
        <v>2163</v>
      </c>
      <c r="P374" s="324">
        <v>0</v>
      </c>
      <c r="Q374" s="244" t="s">
        <v>536</v>
      </c>
      <c r="R374" s="148">
        <v>5</v>
      </c>
      <c r="S374" s="148" t="s">
        <v>141</v>
      </c>
    </row>
    <row r="375" spans="1:19" x14ac:dyDescent="0.3">
      <c r="A375" s="148" t="s">
        <v>671</v>
      </c>
      <c r="B375" s="148">
        <v>169</v>
      </c>
      <c r="C375" t="s">
        <v>103</v>
      </c>
      <c r="D375" t="s">
        <v>141</v>
      </c>
      <c r="E375" t="s">
        <v>672</v>
      </c>
      <c r="F375" s="26" t="s">
        <v>5</v>
      </c>
      <c r="G375" s="148" t="s">
        <v>423</v>
      </c>
      <c r="H375" s="148" t="s">
        <v>424</v>
      </c>
      <c r="I375" s="148">
        <v>2228.0619999999999</v>
      </c>
      <c r="J375" s="185">
        <v>166493</v>
      </c>
      <c r="K375" s="185" t="s">
        <v>1446</v>
      </c>
      <c r="L375">
        <v>22976.034000000003</v>
      </c>
      <c r="M375" s="264">
        <v>1.64185</v>
      </c>
      <c r="N375" s="324">
        <v>13.382316373661356</v>
      </c>
      <c r="O375" s="324">
        <v>0.1226880275548885</v>
      </c>
      <c r="P375" s="324">
        <v>0.13800000000000001</v>
      </c>
      <c r="Q375" s="244" t="s">
        <v>536</v>
      </c>
      <c r="R375" s="148">
        <v>12</v>
      </c>
      <c r="S375" s="148" t="s">
        <v>141</v>
      </c>
    </row>
    <row r="376" spans="1:19" x14ac:dyDescent="0.3">
      <c r="A376" s="148" t="s">
        <v>673</v>
      </c>
      <c r="B376" s="148">
        <v>169</v>
      </c>
      <c r="C376" t="s">
        <v>103</v>
      </c>
      <c r="D376" t="s">
        <v>142</v>
      </c>
      <c r="E376" t="s">
        <v>674</v>
      </c>
      <c r="F376" s="26" t="s">
        <v>9</v>
      </c>
      <c r="G376" s="148" t="s">
        <v>423</v>
      </c>
      <c r="H376" s="148" t="s">
        <v>424</v>
      </c>
      <c r="I376" s="148">
        <v>1643.4109999999998</v>
      </c>
      <c r="J376" s="185">
        <v>120220</v>
      </c>
      <c r="K376" s="185" t="s">
        <v>1446</v>
      </c>
      <c r="L376">
        <v>16590.36</v>
      </c>
      <c r="M376" s="264">
        <v>1.60415</v>
      </c>
      <c r="N376" s="324">
        <v>13.670029945100646</v>
      </c>
      <c r="O376" s="324">
        <v>0.11734795069523085</v>
      </c>
      <c r="P376" s="324">
        <v>0.13800000000000001</v>
      </c>
      <c r="Q376" s="244" t="s">
        <v>536</v>
      </c>
      <c r="R376" s="148">
        <v>12</v>
      </c>
      <c r="S376" s="148" t="s">
        <v>142</v>
      </c>
    </row>
    <row r="377" spans="1:19" x14ac:dyDescent="0.3">
      <c r="A377" s="148" t="s">
        <v>579</v>
      </c>
      <c r="B377" s="148">
        <v>1</v>
      </c>
      <c r="C377" t="s">
        <v>1272</v>
      </c>
      <c r="D377" t="s">
        <v>72</v>
      </c>
      <c r="E377" t="s">
        <v>572</v>
      </c>
      <c r="F377" s="26" t="s">
        <v>13</v>
      </c>
      <c r="G377" s="148" t="s">
        <v>423</v>
      </c>
      <c r="H377" s="148" t="s">
        <v>424</v>
      </c>
      <c r="I377" s="148">
        <v>-2.0000000000000004</v>
      </c>
      <c r="J377" s="185">
        <v>966</v>
      </c>
      <c r="K377" s="185" t="s">
        <v>1446</v>
      </c>
      <c r="L377">
        <v>133.30800000000002</v>
      </c>
      <c r="M377" s="264">
        <v>0</v>
      </c>
      <c r="N377" s="324">
        <v>-2.0703933747412013</v>
      </c>
      <c r="O377" s="324">
        <v>0</v>
      </c>
      <c r="P377" s="324">
        <v>0.13800000000000001</v>
      </c>
      <c r="Q377" s="244" t="s">
        <v>573</v>
      </c>
      <c r="R377" s="148">
        <v>12</v>
      </c>
      <c r="S377" s="148" t="s">
        <v>574</v>
      </c>
    </row>
    <row r="378" spans="1:19" x14ac:dyDescent="0.3">
      <c r="A378" s="148" t="s">
        <v>579</v>
      </c>
      <c r="B378" s="148">
        <v>1</v>
      </c>
      <c r="C378" t="s">
        <v>1272</v>
      </c>
      <c r="D378" t="s">
        <v>72</v>
      </c>
      <c r="E378" t="s">
        <v>572</v>
      </c>
      <c r="F378" s="26" t="s">
        <v>13</v>
      </c>
      <c r="G378" s="148" t="s">
        <v>423</v>
      </c>
      <c r="H378" s="148" t="s">
        <v>427</v>
      </c>
      <c r="I378" s="148">
        <v>-130</v>
      </c>
      <c r="J378" s="185">
        <v>36624</v>
      </c>
      <c r="K378" s="185" t="s">
        <v>1446</v>
      </c>
      <c r="L378">
        <v>5054.1120000000001</v>
      </c>
      <c r="M378" s="264">
        <v>0</v>
      </c>
      <c r="N378" s="324">
        <v>-3.5495849716033203</v>
      </c>
      <c r="O378" s="324">
        <v>0</v>
      </c>
      <c r="P378" s="324">
        <v>0.13800000000000001</v>
      </c>
      <c r="Q378" s="244" t="s">
        <v>573</v>
      </c>
      <c r="R378" s="148">
        <v>12</v>
      </c>
      <c r="S378" s="148" t="s">
        <v>574</v>
      </c>
    </row>
    <row r="379" spans="1:19" x14ac:dyDescent="0.3">
      <c r="A379" s="148" t="s">
        <v>675</v>
      </c>
      <c r="B379" s="148">
        <v>169</v>
      </c>
      <c r="C379" t="s">
        <v>103</v>
      </c>
      <c r="D379" t="s">
        <v>143</v>
      </c>
      <c r="E379" t="s">
        <v>676</v>
      </c>
      <c r="F379" s="26" t="s">
        <v>11</v>
      </c>
      <c r="G379" s="148" t="s">
        <v>423</v>
      </c>
      <c r="H379" s="148" t="s">
        <v>424</v>
      </c>
      <c r="I379" s="148">
        <v>2558.41</v>
      </c>
      <c r="J379" s="185">
        <v>182387</v>
      </c>
      <c r="K379" s="185" t="s">
        <v>1446</v>
      </c>
      <c r="L379">
        <v>25169.406000000003</v>
      </c>
      <c r="M379" s="264">
        <v>1.7283500000000001</v>
      </c>
      <c r="N379" s="324">
        <v>14.027370371791848</v>
      </c>
      <c r="O379" s="324">
        <v>0.12321268735269172</v>
      </c>
      <c r="P379" s="324">
        <v>0.13800000000000001</v>
      </c>
      <c r="Q379" s="244" t="s">
        <v>536</v>
      </c>
      <c r="R379" s="148">
        <v>12</v>
      </c>
      <c r="S379" s="148" t="s">
        <v>143</v>
      </c>
    </row>
    <row r="380" spans="1:19" x14ac:dyDescent="0.3">
      <c r="A380" s="148" t="s">
        <v>675</v>
      </c>
      <c r="B380" s="148">
        <v>169</v>
      </c>
      <c r="C380" t="s">
        <v>103</v>
      </c>
      <c r="D380" t="s">
        <v>143</v>
      </c>
      <c r="E380" t="s">
        <v>676</v>
      </c>
      <c r="F380" s="26" t="s">
        <v>11</v>
      </c>
      <c r="G380" s="148" t="s">
        <v>428</v>
      </c>
      <c r="H380" s="148" t="s">
        <v>429</v>
      </c>
      <c r="I380" s="148">
        <v>0</v>
      </c>
      <c r="J380" s="185">
        <v>0</v>
      </c>
      <c r="K380" s="185">
        <v>0</v>
      </c>
      <c r="L380">
        <v>0</v>
      </c>
      <c r="M380" s="264">
        <v>0</v>
      </c>
      <c r="N380" s="324" t="s">
        <v>2163</v>
      </c>
      <c r="O380" s="324" t="s">
        <v>2163</v>
      </c>
      <c r="P380" s="324">
        <v>0</v>
      </c>
      <c r="Q380" s="244">
        <v>0</v>
      </c>
      <c r="R380" s="148">
        <v>0</v>
      </c>
      <c r="S380" s="148" t="s">
        <v>143</v>
      </c>
    </row>
    <row r="381" spans="1:19" x14ac:dyDescent="0.3">
      <c r="A381" s="148" t="s">
        <v>677</v>
      </c>
      <c r="B381" s="148">
        <v>169</v>
      </c>
      <c r="C381" t="s">
        <v>103</v>
      </c>
      <c r="D381" t="s">
        <v>146</v>
      </c>
      <c r="E381" t="s">
        <v>678</v>
      </c>
      <c r="F381" s="26" t="s">
        <v>5</v>
      </c>
      <c r="G381" s="148" t="s">
        <v>423</v>
      </c>
      <c r="H381" s="148" t="s">
        <v>424</v>
      </c>
      <c r="I381" s="148">
        <v>1714.1120000000003</v>
      </c>
      <c r="J381" s="185">
        <v>121879</v>
      </c>
      <c r="K381" s="185" t="s">
        <v>1446</v>
      </c>
      <c r="L381">
        <v>16819.302</v>
      </c>
      <c r="M381" s="264">
        <v>1.6939500000000003</v>
      </c>
      <c r="N381" s="324">
        <v>14.064047128709623</v>
      </c>
      <c r="O381" s="324">
        <v>0.12044541549793714</v>
      </c>
      <c r="P381" s="324">
        <v>0.13800000000000001</v>
      </c>
      <c r="Q381" s="244" t="s">
        <v>536</v>
      </c>
      <c r="R381" s="148">
        <v>12</v>
      </c>
      <c r="S381" s="148" t="s">
        <v>146</v>
      </c>
    </row>
    <row r="382" spans="1:19" x14ac:dyDescent="0.3">
      <c r="A382" s="148" t="s">
        <v>679</v>
      </c>
      <c r="B382" s="148">
        <v>169</v>
      </c>
      <c r="C382" t="s">
        <v>103</v>
      </c>
      <c r="D382" t="s">
        <v>147</v>
      </c>
      <c r="E382" t="s">
        <v>680</v>
      </c>
      <c r="F382" s="26" t="s">
        <v>11</v>
      </c>
      <c r="G382" s="148" t="s">
        <v>423</v>
      </c>
      <c r="H382" s="148" t="s">
        <v>424</v>
      </c>
      <c r="I382" s="148">
        <v>1639.134</v>
      </c>
      <c r="J382" s="185">
        <v>119414</v>
      </c>
      <c r="K382" s="185" t="s">
        <v>1446</v>
      </c>
      <c r="L382">
        <v>16479.132000000001</v>
      </c>
      <c r="M382" s="264">
        <v>1.9296500000000003</v>
      </c>
      <c r="N382" s="324">
        <v>13.726480982129399</v>
      </c>
      <c r="O382" s="324">
        <v>0.14057863792710054</v>
      </c>
      <c r="P382" s="324">
        <v>0.13800000000000001</v>
      </c>
      <c r="Q382" s="244" t="s">
        <v>536</v>
      </c>
      <c r="R382" s="148">
        <v>12</v>
      </c>
      <c r="S382" s="148" t="s">
        <v>681</v>
      </c>
    </row>
    <row r="383" spans="1:19" x14ac:dyDescent="0.3">
      <c r="A383" s="148" t="s">
        <v>1322</v>
      </c>
      <c r="B383" s="148">
        <v>169</v>
      </c>
      <c r="C383" t="s">
        <v>103</v>
      </c>
      <c r="D383" t="s">
        <v>140</v>
      </c>
      <c r="E383" t="s">
        <v>683</v>
      </c>
      <c r="F383" s="26" t="s">
        <v>5</v>
      </c>
      <c r="G383" s="148" t="s">
        <v>423</v>
      </c>
      <c r="H383" s="148" t="s">
        <v>424</v>
      </c>
      <c r="I383" s="148">
        <v>0</v>
      </c>
      <c r="J383" s="185">
        <v>0</v>
      </c>
      <c r="K383" s="185">
        <v>0</v>
      </c>
      <c r="L383">
        <v>0</v>
      </c>
      <c r="M383" s="264">
        <v>0</v>
      </c>
      <c r="N383" s="324" t="s">
        <v>2163</v>
      </c>
      <c r="O383" s="324" t="s">
        <v>2163</v>
      </c>
      <c r="P383" s="324">
        <v>0.13800000000000001</v>
      </c>
      <c r="Q383" s="244">
        <v>0</v>
      </c>
      <c r="R383" s="148">
        <v>0</v>
      </c>
      <c r="S383" s="148" t="s">
        <v>148</v>
      </c>
    </row>
    <row r="384" spans="1:19" x14ac:dyDescent="0.3">
      <c r="A384" s="148" t="s">
        <v>682</v>
      </c>
      <c r="B384" s="148">
        <v>169</v>
      </c>
      <c r="C384" t="s">
        <v>103</v>
      </c>
      <c r="D384" t="s">
        <v>148</v>
      </c>
      <c r="E384" t="s">
        <v>683</v>
      </c>
      <c r="F384" s="26" t="s">
        <v>5</v>
      </c>
      <c r="G384" s="148" t="s">
        <v>423</v>
      </c>
      <c r="H384" s="148" t="s">
        <v>424</v>
      </c>
      <c r="I384" s="148">
        <v>3456.1949999999997</v>
      </c>
      <c r="J384" s="185">
        <v>237572</v>
      </c>
      <c r="K384" s="185" t="s">
        <v>1446</v>
      </c>
      <c r="L384">
        <v>32784.936000000002</v>
      </c>
      <c r="M384" s="264">
        <v>1.6099499999999998</v>
      </c>
      <c r="N384" s="324">
        <v>14.547989662081388</v>
      </c>
      <c r="O384" s="324">
        <v>0.11066477481739312</v>
      </c>
      <c r="P384" s="324">
        <v>0.13800000000000001</v>
      </c>
      <c r="Q384" s="244" t="s">
        <v>536</v>
      </c>
      <c r="R384" s="148">
        <v>12</v>
      </c>
      <c r="S384" s="148" t="s">
        <v>148</v>
      </c>
    </row>
    <row r="385" spans="1:19" x14ac:dyDescent="0.3">
      <c r="A385" s="148" t="s">
        <v>684</v>
      </c>
      <c r="B385" s="148">
        <v>169</v>
      </c>
      <c r="C385" t="s">
        <v>103</v>
      </c>
      <c r="D385" t="s">
        <v>150</v>
      </c>
      <c r="E385" t="s">
        <v>685</v>
      </c>
      <c r="F385" s="26" t="s">
        <v>6</v>
      </c>
      <c r="G385" s="148" t="s">
        <v>423</v>
      </c>
      <c r="H385" s="148" t="s">
        <v>424</v>
      </c>
      <c r="I385" s="148">
        <v>3012.627</v>
      </c>
      <c r="J385" s="185">
        <v>207717</v>
      </c>
      <c r="K385" s="185" t="s">
        <v>1446</v>
      </c>
      <c r="L385">
        <v>28664.946000000004</v>
      </c>
      <c r="M385" s="264">
        <v>1.6819500000000003</v>
      </c>
      <c r="N385" s="324">
        <v>14.503516804113289</v>
      </c>
      <c r="O385" s="324">
        <v>0.11596842494938804</v>
      </c>
      <c r="P385" s="324">
        <v>0.13800000000000001</v>
      </c>
      <c r="Q385" s="244" t="s">
        <v>536</v>
      </c>
      <c r="R385" s="148">
        <v>12</v>
      </c>
      <c r="S385" s="148" t="s">
        <v>150</v>
      </c>
    </row>
    <row r="386" spans="1:19" x14ac:dyDescent="0.3">
      <c r="A386" s="148" t="s">
        <v>686</v>
      </c>
      <c r="B386" s="148">
        <v>169</v>
      </c>
      <c r="C386" t="s">
        <v>103</v>
      </c>
      <c r="D386" t="s">
        <v>151</v>
      </c>
      <c r="E386" t="s">
        <v>687</v>
      </c>
      <c r="F386" s="26" t="s">
        <v>9</v>
      </c>
      <c r="G386" s="148" t="s">
        <v>428</v>
      </c>
      <c r="H386" s="148" t="s">
        <v>429</v>
      </c>
      <c r="I386" s="148">
        <v>653.95699999999999</v>
      </c>
      <c r="J386" s="185">
        <v>0</v>
      </c>
      <c r="K386" s="185" t="s">
        <v>490</v>
      </c>
      <c r="L386">
        <v>0</v>
      </c>
      <c r="M386" s="264">
        <v>0</v>
      </c>
      <c r="N386" s="324" t="s">
        <v>2163</v>
      </c>
      <c r="O386" s="324" t="s">
        <v>2163</v>
      </c>
      <c r="P386" s="324">
        <v>0</v>
      </c>
      <c r="Q386" s="244" t="s">
        <v>536</v>
      </c>
      <c r="R386" s="148">
        <v>12</v>
      </c>
      <c r="S386" s="148" t="s">
        <v>151</v>
      </c>
    </row>
    <row r="387" spans="1:19" x14ac:dyDescent="0.3">
      <c r="A387" s="148" t="s">
        <v>686</v>
      </c>
      <c r="B387" s="148">
        <v>169</v>
      </c>
      <c r="C387" t="s">
        <v>103</v>
      </c>
      <c r="D387" t="s">
        <v>151</v>
      </c>
      <c r="E387" t="s">
        <v>687</v>
      </c>
      <c r="F387" s="26" t="s">
        <v>9</v>
      </c>
      <c r="G387" s="148" t="s">
        <v>423</v>
      </c>
      <c r="H387" s="148" t="s">
        <v>424</v>
      </c>
      <c r="I387" s="148">
        <v>3006.201</v>
      </c>
      <c r="J387" s="185">
        <v>218617</v>
      </c>
      <c r="K387" s="185" t="s">
        <v>1446</v>
      </c>
      <c r="L387">
        <v>30169.146000000004</v>
      </c>
      <c r="M387" s="264">
        <v>1.6406500000000002</v>
      </c>
      <c r="N387" s="324">
        <v>13.750993747055352</v>
      </c>
      <c r="O387" s="324">
        <v>0.11931137706693599</v>
      </c>
      <c r="P387" s="324">
        <v>0.13800000000000001</v>
      </c>
      <c r="Q387" s="244" t="s">
        <v>536</v>
      </c>
      <c r="R387" s="148">
        <v>12</v>
      </c>
      <c r="S387" s="148" t="s">
        <v>151</v>
      </c>
    </row>
    <row r="388" spans="1:19" x14ac:dyDescent="0.3">
      <c r="A388" s="148" t="s">
        <v>688</v>
      </c>
      <c r="B388" s="148">
        <v>169</v>
      </c>
      <c r="C388" t="s">
        <v>103</v>
      </c>
      <c r="D388" t="s">
        <v>395</v>
      </c>
      <c r="E388" t="s">
        <v>689</v>
      </c>
      <c r="F388" s="26" t="s">
        <v>9</v>
      </c>
      <c r="G388" s="148" t="s">
        <v>423</v>
      </c>
      <c r="H388" s="148" t="s">
        <v>424</v>
      </c>
      <c r="I388" s="148">
        <v>1535.6610000000001</v>
      </c>
      <c r="J388" s="185">
        <v>111746</v>
      </c>
      <c r="K388" s="185" t="s">
        <v>1446</v>
      </c>
      <c r="L388">
        <v>15420.948000000002</v>
      </c>
      <c r="M388" s="264">
        <v>1.4974499999999999</v>
      </c>
      <c r="N388" s="324">
        <v>13.742424784779768</v>
      </c>
      <c r="O388" s="324">
        <v>0.10896548632803724</v>
      </c>
      <c r="P388" s="324">
        <v>0.13800000000000001</v>
      </c>
      <c r="Q388" s="244" t="s">
        <v>536</v>
      </c>
      <c r="R388" s="148">
        <v>12</v>
      </c>
      <c r="S388" s="148" t="s">
        <v>395</v>
      </c>
    </row>
    <row r="389" spans="1:19" x14ac:dyDescent="0.3">
      <c r="A389" s="148" t="s">
        <v>690</v>
      </c>
      <c r="B389" s="148">
        <v>169</v>
      </c>
      <c r="C389" t="s">
        <v>103</v>
      </c>
      <c r="D389" t="s">
        <v>384</v>
      </c>
      <c r="E389" t="s">
        <v>691</v>
      </c>
      <c r="F389" s="26" t="s">
        <v>13</v>
      </c>
      <c r="G389" s="148" t="s">
        <v>423</v>
      </c>
      <c r="H389" s="148" t="s">
        <v>424</v>
      </c>
      <c r="I389" s="148">
        <v>5850.652</v>
      </c>
      <c r="J389" s="185">
        <v>408112</v>
      </c>
      <c r="K389" s="185" t="s">
        <v>1446</v>
      </c>
      <c r="L389">
        <v>56319.456000000006</v>
      </c>
      <c r="M389" s="264">
        <v>1.5408999999999999</v>
      </c>
      <c r="N389" s="324">
        <v>14.335897988787393</v>
      </c>
      <c r="O389" s="324">
        <v>0.10748541885588135</v>
      </c>
      <c r="P389" s="324">
        <v>0.13800000000000001</v>
      </c>
      <c r="Q389" s="244" t="s">
        <v>536</v>
      </c>
      <c r="R389" s="148">
        <v>12</v>
      </c>
      <c r="S389" s="148" t="s">
        <v>384</v>
      </c>
    </row>
    <row r="390" spans="1:19" x14ac:dyDescent="0.3">
      <c r="A390" s="148" t="s">
        <v>692</v>
      </c>
      <c r="B390" s="148">
        <v>169</v>
      </c>
      <c r="C390" t="s">
        <v>103</v>
      </c>
      <c r="D390" t="s">
        <v>106</v>
      </c>
      <c r="E390" t="s">
        <v>693</v>
      </c>
      <c r="F390" s="26" t="s">
        <v>14</v>
      </c>
      <c r="G390" s="148" t="s">
        <v>423</v>
      </c>
      <c r="H390" s="148" t="s">
        <v>424</v>
      </c>
      <c r="I390" s="148">
        <v>413.96200000000005</v>
      </c>
      <c r="J390" s="185">
        <v>33169</v>
      </c>
      <c r="K390" s="185" t="s">
        <v>1446</v>
      </c>
      <c r="L390">
        <v>4577.3220000000001</v>
      </c>
      <c r="M390" s="264">
        <v>1.3749499999999999</v>
      </c>
      <c r="N390" s="324">
        <v>12.480388314389945</v>
      </c>
      <c r="O390" s="324">
        <v>0.11016884774447894</v>
      </c>
      <c r="P390" s="324">
        <v>0.13800000000000001</v>
      </c>
      <c r="Q390" s="244" t="s">
        <v>536</v>
      </c>
      <c r="R390" s="148">
        <v>12</v>
      </c>
      <c r="S390" s="148" t="s">
        <v>106</v>
      </c>
    </row>
    <row r="391" spans="1:19" x14ac:dyDescent="0.3">
      <c r="A391" s="148" t="s">
        <v>580</v>
      </c>
      <c r="B391" s="148">
        <v>1</v>
      </c>
      <c r="C391" t="s">
        <v>1272</v>
      </c>
      <c r="D391" t="s">
        <v>73</v>
      </c>
      <c r="E391" t="s">
        <v>572</v>
      </c>
      <c r="F391" s="26" t="s">
        <v>13</v>
      </c>
      <c r="G391" s="148" t="s">
        <v>425</v>
      </c>
      <c r="H391" s="148" t="s">
        <v>426</v>
      </c>
      <c r="I391" s="148">
        <v>366</v>
      </c>
      <c r="J391" s="185">
        <v>0</v>
      </c>
      <c r="K391" s="185" t="s">
        <v>490</v>
      </c>
      <c r="L391">
        <v>0</v>
      </c>
      <c r="M391" s="264">
        <v>0</v>
      </c>
      <c r="N391" s="324" t="s">
        <v>2163</v>
      </c>
      <c r="O391" s="324" t="s">
        <v>2163</v>
      </c>
      <c r="P391" s="324">
        <v>0</v>
      </c>
      <c r="Q391" s="244" t="s">
        <v>573</v>
      </c>
      <c r="R391" s="148">
        <v>12</v>
      </c>
      <c r="S391" s="148" t="s">
        <v>574</v>
      </c>
    </row>
    <row r="392" spans="1:19" x14ac:dyDescent="0.3">
      <c r="A392" s="148" t="s">
        <v>580</v>
      </c>
      <c r="B392" s="148">
        <v>1</v>
      </c>
      <c r="C392" t="s">
        <v>1272</v>
      </c>
      <c r="D392" t="s">
        <v>73</v>
      </c>
      <c r="E392" t="s">
        <v>572</v>
      </c>
      <c r="F392" s="26" t="s">
        <v>13</v>
      </c>
      <c r="G392" s="148" t="s">
        <v>423</v>
      </c>
      <c r="H392" s="148" t="s">
        <v>424</v>
      </c>
      <c r="I392" s="148">
        <v>3</v>
      </c>
      <c r="J392" s="185">
        <v>588</v>
      </c>
      <c r="K392" s="185" t="s">
        <v>1446</v>
      </c>
      <c r="L392">
        <v>81.144000000000005</v>
      </c>
      <c r="M392" s="264">
        <v>0</v>
      </c>
      <c r="N392" s="324">
        <v>5.1020408163265305</v>
      </c>
      <c r="O392" s="324">
        <v>0</v>
      </c>
      <c r="P392" s="324">
        <v>0.13800000000000001</v>
      </c>
      <c r="Q392" s="244" t="s">
        <v>573</v>
      </c>
      <c r="R392" s="148">
        <v>12</v>
      </c>
      <c r="S392" s="148" t="s">
        <v>574</v>
      </c>
    </row>
    <row r="393" spans="1:19" x14ac:dyDescent="0.3">
      <c r="A393" s="148" t="s">
        <v>694</v>
      </c>
      <c r="B393" s="148">
        <v>169</v>
      </c>
      <c r="C393" t="s">
        <v>103</v>
      </c>
      <c r="D393" t="s">
        <v>109</v>
      </c>
      <c r="E393" t="s">
        <v>695</v>
      </c>
      <c r="F393" s="26" t="s">
        <v>9</v>
      </c>
      <c r="G393" s="148" t="s">
        <v>423</v>
      </c>
      <c r="H393" s="148" t="s">
        <v>424</v>
      </c>
      <c r="I393" s="148">
        <v>986.25699999999995</v>
      </c>
      <c r="J393" s="185">
        <v>69706</v>
      </c>
      <c r="K393" s="185" t="s">
        <v>1446</v>
      </c>
      <c r="L393">
        <v>9619.4280000000017</v>
      </c>
      <c r="M393" s="264">
        <v>1.6179500000000002</v>
      </c>
      <c r="N393" s="324">
        <v>14.148810719306804</v>
      </c>
      <c r="O393" s="324">
        <v>0.11435236728357823</v>
      </c>
      <c r="P393" s="324">
        <v>0.13800000000000001</v>
      </c>
      <c r="Q393" s="244" t="s">
        <v>536</v>
      </c>
      <c r="R393" s="148">
        <v>12</v>
      </c>
      <c r="S393" s="148" t="s">
        <v>109</v>
      </c>
    </row>
    <row r="394" spans="1:19" x14ac:dyDescent="0.3">
      <c r="A394" s="148" t="s">
        <v>1323</v>
      </c>
      <c r="B394" s="148">
        <v>169</v>
      </c>
      <c r="C394" t="s">
        <v>103</v>
      </c>
      <c r="D394" t="s">
        <v>110</v>
      </c>
      <c r="E394" t="s">
        <v>1324</v>
      </c>
      <c r="F394" s="26" t="s">
        <v>13</v>
      </c>
      <c r="G394" s="148" t="s">
        <v>423</v>
      </c>
      <c r="H394" s="148" t="s">
        <v>424</v>
      </c>
      <c r="I394" s="148">
        <v>0</v>
      </c>
      <c r="J394" s="185">
        <v>0</v>
      </c>
      <c r="K394" s="185">
        <v>0</v>
      </c>
      <c r="L394">
        <v>0</v>
      </c>
      <c r="M394" s="264">
        <v>0</v>
      </c>
      <c r="N394" s="324" t="s">
        <v>2163</v>
      </c>
      <c r="O394" s="324" t="s">
        <v>2163</v>
      </c>
      <c r="P394" s="324">
        <v>0.13800000000000001</v>
      </c>
      <c r="Q394" s="244">
        <v>0</v>
      </c>
      <c r="R394" s="148">
        <v>0</v>
      </c>
      <c r="S394" s="148" t="s">
        <v>110</v>
      </c>
    </row>
    <row r="395" spans="1:19" x14ac:dyDescent="0.3">
      <c r="A395" s="148" t="s">
        <v>696</v>
      </c>
      <c r="B395" s="148">
        <v>169</v>
      </c>
      <c r="C395" t="s">
        <v>103</v>
      </c>
      <c r="D395" t="s">
        <v>114</v>
      </c>
      <c r="E395" t="s">
        <v>697</v>
      </c>
      <c r="F395" s="26" t="s">
        <v>9</v>
      </c>
      <c r="G395" s="148" t="s">
        <v>423</v>
      </c>
      <c r="H395" s="148" t="s">
        <v>424</v>
      </c>
      <c r="I395" s="148">
        <v>728.4799999999999</v>
      </c>
      <c r="J395" s="185">
        <v>56028</v>
      </c>
      <c r="K395" s="185" t="s">
        <v>1446</v>
      </c>
      <c r="L395">
        <v>7731.8640000000005</v>
      </c>
      <c r="M395" s="264">
        <v>1.5278</v>
      </c>
      <c r="N395" s="324">
        <v>13.002070393374739</v>
      </c>
      <c r="O395" s="324">
        <v>0.11750436305732487</v>
      </c>
      <c r="P395" s="324">
        <v>0.13800000000000001</v>
      </c>
      <c r="Q395" s="244" t="s">
        <v>536</v>
      </c>
      <c r="R395" s="148">
        <v>12</v>
      </c>
      <c r="S395" s="148" t="s">
        <v>114</v>
      </c>
    </row>
    <row r="396" spans="1:19" x14ac:dyDescent="0.3">
      <c r="A396" s="148" t="s">
        <v>698</v>
      </c>
      <c r="B396" s="148">
        <v>169</v>
      </c>
      <c r="C396" t="s">
        <v>103</v>
      </c>
      <c r="D396" t="s">
        <v>115</v>
      </c>
      <c r="E396" t="s">
        <v>699</v>
      </c>
      <c r="F396" s="26" t="s">
        <v>14</v>
      </c>
      <c r="G396" s="148" t="s">
        <v>423</v>
      </c>
      <c r="H396" s="148" t="s">
        <v>424</v>
      </c>
      <c r="I396" s="148">
        <v>654.53699999999992</v>
      </c>
      <c r="J396" s="185">
        <v>49061</v>
      </c>
      <c r="K396" s="185" t="s">
        <v>1446</v>
      </c>
      <c r="L396">
        <v>6770.4180000000006</v>
      </c>
      <c r="M396" s="264">
        <v>1.51935</v>
      </c>
      <c r="N396" s="324">
        <v>13.341289415217787</v>
      </c>
      <c r="O396" s="324">
        <v>0.11388329513839557</v>
      </c>
      <c r="P396" s="324">
        <v>0.13800000000000001</v>
      </c>
      <c r="Q396" s="244" t="s">
        <v>536</v>
      </c>
      <c r="R396" s="148">
        <v>12</v>
      </c>
      <c r="S396" s="148" t="s">
        <v>115</v>
      </c>
    </row>
    <row r="397" spans="1:19" x14ac:dyDescent="0.3">
      <c r="A397" s="148" t="s">
        <v>700</v>
      </c>
      <c r="B397" s="148">
        <v>169</v>
      </c>
      <c r="C397" t="s">
        <v>103</v>
      </c>
      <c r="D397" t="s">
        <v>116</v>
      </c>
      <c r="E397" t="s">
        <v>701</v>
      </c>
      <c r="F397" s="26" t="s">
        <v>14</v>
      </c>
      <c r="G397" s="148" t="s">
        <v>423</v>
      </c>
      <c r="H397" s="148" t="s">
        <v>424</v>
      </c>
      <c r="I397" s="148">
        <v>575.08100000000002</v>
      </c>
      <c r="J397" s="185">
        <v>48483</v>
      </c>
      <c r="K397" s="185" t="s">
        <v>1446</v>
      </c>
      <c r="L397">
        <v>6690.6540000000005</v>
      </c>
      <c r="M397" s="264">
        <v>1.48105</v>
      </c>
      <c r="N397" s="324">
        <v>11.861497844605326</v>
      </c>
      <c r="O397" s="324">
        <v>0.1248619710093013</v>
      </c>
      <c r="P397" s="324">
        <v>0.13800000000000001</v>
      </c>
      <c r="Q397" s="244" t="s">
        <v>536</v>
      </c>
      <c r="R397" s="148">
        <v>12</v>
      </c>
      <c r="S397" s="148" t="s">
        <v>116</v>
      </c>
    </row>
    <row r="398" spans="1:19" x14ac:dyDescent="0.3">
      <c r="A398" s="148" t="s">
        <v>702</v>
      </c>
      <c r="B398" s="148">
        <v>169</v>
      </c>
      <c r="C398" t="s">
        <v>103</v>
      </c>
      <c r="D398" t="s">
        <v>118</v>
      </c>
      <c r="E398" t="s">
        <v>703</v>
      </c>
      <c r="F398" s="26" t="s">
        <v>14</v>
      </c>
      <c r="G398" s="148" t="s">
        <v>423</v>
      </c>
      <c r="H398" s="148" t="s">
        <v>424</v>
      </c>
      <c r="I398" s="148">
        <v>1028.383</v>
      </c>
      <c r="J398" s="185">
        <v>71145</v>
      </c>
      <c r="K398" s="185" t="s">
        <v>1446</v>
      </c>
      <c r="L398">
        <v>9818.01</v>
      </c>
      <c r="M398" s="264">
        <v>1.62625</v>
      </c>
      <c r="N398" s="324">
        <v>14.45474734696746</v>
      </c>
      <c r="O398" s="324">
        <v>0.11250629021483241</v>
      </c>
      <c r="P398" s="324">
        <v>0.13800000000000001</v>
      </c>
      <c r="Q398" s="244" t="s">
        <v>536</v>
      </c>
      <c r="R398" s="148">
        <v>12</v>
      </c>
      <c r="S398" s="148" t="s">
        <v>118</v>
      </c>
    </row>
    <row r="399" spans="1:19" x14ac:dyDescent="0.3">
      <c r="A399" s="148" t="s">
        <v>704</v>
      </c>
      <c r="B399" s="148">
        <v>169</v>
      </c>
      <c r="C399" t="s">
        <v>103</v>
      </c>
      <c r="D399" t="s">
        <v>119</v>
      </c>
      <c r="E399" t="s">
        <v>705</v>
      </c>
      <c r="F399" s="26" t="s">
        <v>14</v>
      </c>
      <c r="G399" s="148" t="s">
        <v>1043</v>
      </c>
      <c r="H399" s="148" t="s">
        <v>1044</v>
      </c>
      <c r="I399" s="148">
        <v>0.08</v>
      </c>
      <c r="J399" s="185">
        <v>0</v>
      </c>
      <c r="K399" s="185" t="s">
        <v>490</v>
      </c>
      <c r="L399">
        <v>0</v>
      </c>
      <c r="M399" s="264">
        <v>0</v>
      </c>
      <c r="N399" s="324" t="s">
        <v>2163</v>
      </c>
      <c r="O399" s="324" t="s">
        <v>2163</v>
      </c>
      <c r="P399" s="324">
        <v>0</v>
      </c>
      <c r="Q399" s="244" t="s">
        <v>536</v>
      </c>
      <c r="R399" s="148">
        <v>10</v>
      </c>
      <c r="S399" s="148" t="s">
        <v>119</v>
      </c>
    </row>
    <row r="400" spans="1:19" x14ac:dyDescent="0.3">
      <c r="A400" s="148" t="s">
        <v>704</v>
      </c>
      <c r="B400" s="148">
        <v>169</v>
      </c>
      <c r="C400" t="s">
        <v>103</v>
      </c>
      <c r="D400" t="s">
        <v>119</v>
      </c>
      <c r="E400" t="s">
        <v>705</v>
      </c>
      <c r="F400" s="26" t="s">
        <v>14</v>
      </c>
      <c r="G400" s="148" t="s">
        <v>423</v>
      </c>
      <c r="H400" s="148" t="s">
        <v>424</v>
      </c>
      <c r="I400" s="148">
        <v>625.35599999999999</v>
      </c>
      <c r="J400" s="185">
        <v>44573</v>
      </c>
      <c r="K400" s="185" t="s">
        <v>1446</v>
      </c>
      <c r="L400">
        <v>6151.0740000000005</v>
      </c>
      <c r="M400" s="264">
        <v>1.4231499999999999</v>
      </c>
      <c r="N400" s="324">
        <v>14.02992843201041</v>
      </c>
      <c r="O400" s="324">
        <v>0.10143672556112038</v>
      </c>
      <c r="P400" s="324">
        <v>0.13800000000000001</v>
      </c>
      <c r="Q400" s="244" t="s">
        <v>536</v>
      </c>
      <c r="R400" s="148">
        <v>12</v>
      </c>
      <c r="S400" s="148" t="s">
        <v>119</v>
      </c>
    </row>
    <row r="401" spans="1:19" x14ac:dyDescent="0.3">
      <c r="A401" s="148" t="s">
        <v>706</v>
      </c>
      <c r="B401" s="148">
        <v>169</v>
      </c>
      <c r="C401" t="s">
        <v>103</v>
      </c>
      <c r="D401" t="s">
        <v>126</v>
      </c>
      <c r="E401" t="s">
        <v>707</v>
      </c>
      <c r="F401" s="26" t="s">
        <v>9</v>
      </c>
      <c r="G401" s="148" t="s">
        <v>428</v>
      </c>
      <c r="H401" s="148" t="s">
        <v>429</v>
      </c>
      <c r="I401" s="148">
        <v>60.649000000000001</v>
      </c>
      <c r="J401" s="185">
        <v>0</v>
      </c>
      <c r="K401" s="185" t="s">
        <v>490</v>
      </c>
      <c r="L401">
        <v>0</v>
      </c>
      <c r="M401" s="264">
        <v>0</v>
      </c>
      <c r="N401" s="324" t="s">
        <v>2163</v>
      </c>
      <c r="O401" s="324" t="s">
        <v>2163</v>
      </c>
      <c r="P401" s="324">
        <v>0</v>
      </c>
      <c r="Q401" s="244" t="s">
        <v>536</v>
      </c>
      <c r="R401" s="148">
        <v>6</v>
      </c>
      <c r="S401" s="148" t="s">
        <v>126</v>
      </c>
    </row>
    <row r="402" spans="1:19" x14ac:dyDescent="0.3">
      <c r="A402" s="148" t="s">
        <v>706</v>
      </c>
      <c r="B402" s="148">
        <v>169</v>
      </c>
      <c r="C402" t="s">
        <v>103</v>
      </c>
      <c r="D402" t="s">
        <v>126</v>
      </c>
      <c r="E402" t="s">
        <v>707</v>
      </c>
      <c r="F402" s="26" t="s">
        <v>9</v>
      </c>
      <c r="G402" s="148" t="s">
        <v>423</v>
      </c>
      <c r="H402" s="148" t="s">
        <v>424</v>
      </c>
      <c r="I402" s="148">
        <v>800.12100000000009</v>
      </c>
      <c r="J402" s="185">
        <v>64446</v>
      </c>
      <c r="K402" s="185" t="s">
        <v>1446</v>
      </c>
      <c r="L402">
        <v>8893.5480000000007</v>
      </c>
      <c r="M402" s="264">
        <v>1.5441499999999999</v>
      </c>
      <c r="N402" s="324">
        <v>12.415371008286009</v>
      </c>
      <c r="O402" s="324">
        <v>0.12437405204962747</v>
      </c>
      <c r="P402" s="324">
        <v>0.13800000000000001</v>
      </c>
      <c r="Q402" s="244" t="s">
        <v>536</v>
      </c>
      <c r="R402" s="148">
        <v>12</v>
      </c>
      <c r="S402" s="148" t="s">
        <v>126</v>
      </c>
    </row>
    <row r="403" spans="1:19" x14ac:dyDescent="0.3">
      <c r="A403" s="148" t="s">
        <v>708</v>
      </c>
      <c r="B403" s="148">
        <v>169</v>
      </c>
      <c r="C403" t="s">
        <v>103</v>
      </c>
      <c r="D403" t="s">
        <v>127</v>
      </c>
      <c r="E403" t="s">
        <v>709</v>
      </c>
      <c r="F403" s="26" t="s">
        <v>14</v>
      </c>
      <c r="G403" s="148" t="s">
        <v>423</v>
      </c>
      <c r="H403" s="148" t="s">
        <v>424</v>
      </c>
      <c r="I403" s="148">
        <v>654.59499999999991</v>
      </c>
      <c r="J403" s="185">
        <v>40451</v>
      </c>
      <c r="K403" s="185" t="s">
        <v>1446</v>
      </c>
      <c r="L403">
        <v>5582.2380000000003</v>
      </c>
      <c r="M403" s="264">
        <v>1.2856000000000003</v>
      </c>
      <c r="N403" s="324">
        <v>16.182418234407059</v>
      </c>
      <c r="O403" s="324">
        <v>7.9444245067560884E-2</v>
      </c>
      <c r="P403" s="324">
        <v>0.13800000000000001</v>
      </c>
      <c r="Q403" s="244" t="s">
        <v>536</v>
      </c>
      <c r="R403" s="148">
        <v>12</v>
      </c>
      <c r="S403" s="148" t="s">
        <v>127</v>
      </c>
    </row>
    <row r="404" spans="1:19" x14ac:dyDescent="0.3">
      <c r="A404" s="148" t="s">
        <v>1325</v>
      </c>
      <c r="B404" s="148">
        <v>169</v>
      </c>
      <c r="C404" t="s">
        <v>103</v>
      </c>
      <c r="D404" t="s">
        <v>130</v>
      </c>
      <c r="E404" t="s">
        <v>687</v>
      </c>
      <c r="F404" s="26" t="s">
        <v>9</v>
      </c>
      <c r="G404" s="148" t="s">
        <v>423</v>
      </c>
      <c r="H404" s="148" t="s">
        <v>424</v>
      </c>
      <c r="I404" s="148">
        <v>0</v>
      </c>
      <c r="J404" s="185">
        <v>0</v>
      </c>
      <c r="K404" s="185">
        <v>0</v>
      </c>
      <c r="L404">
        <v>0</v>
      </c>
      <c r="M404" s="264">
        <v>0</v>
      </c>
      <c r="N404" s="324" t="s">
        <v>2163</v>
      </c>
      <c r="O404" s="324" t="s">
        <v>2163</v>
      </c>
      <c r="P404" s="324">
        <v>0.13800000000000001</v>
      </c>
      <c r="Q404" s="244">
        <v>0</v>
      </c>
      <c r="R404" s="148">
        <v>0</v>
      </c>
      <c r="S404" s="148" t="s">
        <v>151</v>
      </c>
    </row>
    <row r="405" spans="1:19" x14ac:dyDescent="0.3">
      <c r="A405" s="148" t="s">
        <v>581</v>
      </c>
      <c r="B405" s="148">
        <v>1</v>
      </c>
      <c r="C405" t="s">
        <v>1272</v>
      </c>
      <c r="D405" t="s">
        <v>582</v>
      </c>
      <c r="E405" t="s">
        <v>572</v>
      </c>
      <c r="F405" s="26" t="s">
        <v>13</v>
      </c>
      <c r="G405" s="148" t="s">
        <v>423</v>
      </c>
      <c r="H405" s="148" t="s">
        <v>427</v>
      </c>
      <c r="I405" s="148">
        <v>318</v>
      </c>
      <c r="J405" s="185">
        <v>54054</v>
      </c>
      <c r="K405" s="185" t="s">
        <v>1446</v>
      </c>
      <c r="L405">
        <v>7459.4520000000002</v>
      </c>
      <c r="M405" s="264">
        <v>0</v>
      </c>
      <c r="N405" s="324">
        <v>5.8830058830058833</v>
      </c>
      <c r="O405" s="324">
        <v>0</v>
      </c>
      <c r="P405" s="324">
        <v>0.13800000000000001</v>
      </c>
      <c r="Q405" s="244" t="s">
        <v>573</v>
      </c>
      <c r="R405" s="148">
        <v>12</v>
      </c>
      <c r="S405" s="148" t="s">
        <v>574</v>
      </c>
    </row>
    <row r="406" spans="1:19" x14ac:dyDescent="0.3">
      <c r="A406" s="148" t="s">
        <v>710</v>
      </c>
      <c r="B406" s="148">
        <v>169</v>
      </c>
      <c r="C406" t="s">
        <v>103</v>
      </c>
      <c r="D406" t="s">
        <v>133</v>
      </c>
      <c r="E406" t="s">
        <v>711</v>
      </c>
      <c r="F406" s="26" t="s">
        <v>14</v>
      </c>
      <c r="G406" s="148" t="s">
        <v>423</v>
      </c>
      <c r="H406" s="148" t="s">
        <v>424</v>
      </c>
      <c r="I406" s="148">
        <v>1000.495</v>
      </c>
      <c r="J406" s="185">
        <v>70199</v>
      </c>
      <c r="K406" s="185" t="s">
        <v>1446</v>
      </c>
      <c r="L406">
        <v>9687.4620000000014</v>
      </c>
      <c r="M406" s="264">
        <v>1.482</v>
      </c>
      <c r="N406" s="324">
        <v>14.252268550834058</v>
      </c>
      <c r="O406" s="324">
        <v>0.1039834461941339</v>
      </c>
      <c r="P406" s="324">
        <v>0.13800000000000001</v>
      </c>
      <c r="Q406" s="244" t="s">
        <v>536</v>
      </c>
      <c r="R406" s="148">
        <v>12</v>
      </c>
      <c r="S406" s="148" t="s">
        <v>133</v>
      </c>
    </row>
    <row r="407" spans="1:19" x14ac:dyDescent="0.3">
      <c r="A407" s="148" t="s">
        <v>712</v>
      </c>
      <c r="B407" s="148">
        <v>169</v>
      </c>
      <c r="C407" t="s">
        <v>103</v>
      </c>
      <c r="D407" t="s">
        <v>135</v>
      </c>
      <c r="E407" t="s">
        <v>713</v>
      </c>
      <c r="F407" s="26" t="s">
        <v>8</v>
      </c>
      <c r="G407" s="148" t="s">
        <v>423</v>
      </c>
      <c r="H407" s="148" t="s">
        <v>424</v>
      </c>
      <c r="I407" s="148">
        <v>759.83900000000006</v>
      </c>
      <c r="J407" s="185">
        <v>47360</v>
      </c>
      <c r="K407" s="185" t="s">
        <v>1446</v>
      </c>
      <c r="L407">
        <v>6535.68</v>
      </c>
      <c r="M407" s="264">
        <v>1.6568000000000003</v>
      </c>
      <c r="N407" s="324">
        <v>16.043897804054055</v>
      </c>
      <c r="O407" s="324">
        <v>0.10326667623009612</v>
      </c>
      <c r="P407" s="324">
        <v>0.13800000000000001</v>
      </c>
      <c r="Q407" s="244" t="s">
        <v>536</v>
      </c>
      <c r="R407" s="148">
        <v>12</v>
      </c>
      <c r="S407" s="148" t="s">
        <v>135</v>
      </c>
    </row>
    <row r="408" spans="1:19" x14ac:dyDescent="0.3">
      <c r="A408" s="148" t="s">
        <v>714</v>
      </c>
      <c r="B408" s="148">
        <v>169</v>
      </c>
      <c r="C408" t="s">
        <v>103</v>
      </c>
      <c r="D408" t="s">
        <v>138</v>
      </c>
      <c r="E408" t="s">
        <v>715</v>
      </c>
      <c r="F408" s="26" t="s">
        <v>9</v>
      </c>
      <c r="G408" s="148" t="s">
        <v>423</v>
      </c>
      <c r="H408" s="148" t="s">
        <v>424</v>
      </c>
      <c r="I408" s="148">
        <v>970.41200000000003</v>
      </c>
      <c r="J408" s="185">
        <v>70181</v>
      </c>
      <c r="K408" s="185" t="s">
        <v>1446</v>
      </c>
      <c r="L408">
        <v>9684.978000000001</v>
      </c>
      <c r="M408" s="264">
        <v>1.5098</v>
      </c>
      <c r="N408" s="324">
        <v>13.827275188441316</v>
      </c>
      <c r="O408" s="324">
        <v>0.10918998713948302</v>
      </c>
      <c r="P408" s="324">
        <v>0.13800000000000001</v>
      </c>
      <c r="Q408" s="244" t="s">
        <v>536</v>
      </c>
      <c r="R408" s="148">
        <v>12</v>
      </c>
      <c r="S408" s="148" t="s">
        <v>138</v>
      </c>
    </row>
    <row r="409" spans="1:19" x14ac:dyDescent="0.3">
      <c r="A409" s="148" t="s">
        <v>716</v>
      </c>
      <c r="B409" s="148">
        <v>169</v>
      </c>
      <c r="C409" t="s">
        <v>103</v>
      </c>
      <c r="D409" t="s">
        <v>144</v>
      </c>
      <c r="E409" t="s">
        <v>717</v>
      </c>
      <c r="F409" s="26" t="s">
        <v>14</v>
      </c>
      <c r="G409" s="148" t="s">
        <v>423</v>
      </c>
      <c r="H409" s="148" t="s">
        <v>424</v>
      </c>
      <c r="I409" s="148">
        <v>414.28699999999992</v>
      </c>
      <c r="J409" s="185">
        <v>35699</v>
      </c>
      <c r="K409" s="185" t="s">
        <v>1446</v>
      </c>
      <c r="L409">
        <v>4926.4620000000004</v>
      </c>
      <c r="M409" s="264">
        <v>1.4730000000000001</v>
      </c>
      <c r="N409" s="324">
        <v>11.605002941258856</v>
      </c>
      <c r="O409" s="324">
        <v>0.12692801608546736</v>
      </c>
      <c r="P409" s="324">
        <v>0.13800000000000001</v>
      </c>
      <c r="Q409" s="244" t="s">
        <v>536</v>
      </c>
      <c r="R409" s="148">
        <v>12</v>
      </c>
      <c r="S409" s="148" t="s">
        <v>144</v>
      </c>
    </row>
    <row r="410" spans="1:19" x14ac:dyDescent="0.3">
      <c r="A410" s="148" t="s">
        <v>718</v>
      </c>
      <c r="B410" s="148">
        <v>169</v>
      </c>
      <c r="C410" t="s">
        <v>103</v>
      </c>
      <c r="D410" t="s">
        <v>145</v>
      </c>
      <c r="E410" t="s">
        <v>719</v>
      </c>
      <c r="F410" s="26" t="s">
        <v>5</v>
      </c>
      <c r="G410" s="148" t="s">
        <v>428</v>
      </c>
      <c r="H410" s="148" t="s">
        <v>429</v>
      </c>
      <c r="I410" s="148">
        <v>393.31699999999995</v>
      </c>
      <c r="J410" s="185">
        <v>0</v>
      </c>
      <c r="K410" s="185" t="s">
        <v>490</v>
      </c>
      <c r="L410">
        <v>0</v>
      </c>
      <c r="M410" s="264">
        <v>0</v>
      </c>
      <c r="N410" s="324" t="s">
        <v>2163</v>
      </c>
      <c r="O410" s="324" t="s">
        <v>2163</v>
      </c>
      <c r="P410" s="324">
        <v>0</v>
      </c>
      <c r="Q410" s="244" t="s">
        <v>536</v>
      </c>
      <c r="R410" s="148">
        <v>12</v>
      </c>
      <c r="S410" s="148" t="s">
        <v>145</v>
      </c>
    </row>
    <row r="411" spans="1:19" x14ac:dyDescent="0.3">
      <c r="A411" s="148" t="s">
        <v>718</v>
      </c>
      <c r="B411" s="148">
        <v>169</v>
      </c>
      <c r="C411" t="s">
        <v>103</v>
      </c>
      <c r="D411" t="s">
        <v>145</v>
      </c>
      <c r="E411" t="s">
        <v>719</v>
      </c>
      <c r="F411" s="26" t="s">
        <v>5</v>
      </c>
      <c r="G411" s="148" t="s">
        <v>423</v>
      </c>
      <c r="H411" s="148" t="s">
        <v>424</v>
      </c>
      <c r="I411" s="148">
        <v>762.56700000000001</v>
      </c>
      <c r="J411" s="185">
        <v>61244</v>
      </c>
      <c r="K411" s="185" t="s">
        <v>1446</v>
      </c>
      <c r="L411">
        <v>8451.6720000000005</v>
      </c>
      <c r="M411" s="264">
        <v>1.6665500000000002</v>
      </c>
      <c r="N411" s="324">
        <v>12.45129318790412</v>
      </c>
      <c r="O411" s="324">
        <v>0.13384553514641995</v>
      </c>
      <c r="P411" s="324">
        <v>0.13800000000000001</v>
      </c>
      <c r="Q411" s="244" t="s">
        <v>536</v>
      </c>
      <c r="R411" s="148">
        <v>12</v>
      </c>
      <c r="S411" s="148" t="s">
        <v>145</v>
      </c>
    </row>
    <row r="412" spans="1:19" x14ac:dyDescent="0.3">
      <c r="A412" s="148" t="s">
        <v>720</v>
      </c>
      <c r="B412" s="148">
        <v>169</v>
      </c>
      <c r="C412" t="s">
        <v>103</v>
      </c>
      <c r="D412" t="s">
        <v>149</v>
      </c>
      <c r="E412" t="s">
        <v>721</v>
      </c>
      <c r="F412" s="26" t="s">
        <v>5</v>
      </c>
      <c r="G412" s="148" t="s">
        <v>423</v>
      </c>
      <c r="H412" s="148" t="s">
        <v>424</v>
      </c>
      <c r="I412" s="148">
        <v>861.80199999999991</v>
      </c>
      <c r="J412" s="185">
        <v>61686</v>
      </c>
      <c r="K412" s="185" t="s">
        <v>1446</v>
      </c>
      <c r="L412">
        <v>8512.6680000000015</v>
      </c>
      <c r="M412" s="264">
        <v>1.60215</v>
      </c>
      <c r="N412" s="324">
        <v>13.970787536880328</v>
      </c>
      <c r="O412" s="324">
        <v>0.11467857454496509</v>
      </c>
      <c r="P412" s="324">
        <v>0.13800000000000001</v>
      </c>
      <c r="Q412" s="244" t="s">
        <v>536</v>
      </c>
      <c r="R412" s="148">
        <v>12</v>
      </c>
      <c r="S412" s="148" t="s">
        <v>149</v>
      </c>
    </row>
    <row r="413" spans="1:19" x14ac:dyDescent="0.3">
      <c r="A413" s="148" t="s">
        <v>1326</v>
      </c>
      <c r="B413" s="148">
        <v>169</v>
      </c>
      <c r="C413" t="s">
        <v>103</v>
      </c>
      <c r="D413" t="s">
        <v>152</v>
      </c>
      <c r="E413" t="s">
        <v>687</v>
      </c>
      <c r="F413" s="26" t="s">
        <v>9</v>
      </c>
      <c r="G413" s="148" t="s">
        <v>423</v>
      </c>
      <c r="H413" s="148" t="s">
        <v>424</v>
      </c>
      <c r="I413" s="148">
        <v>0</v>
      </c>
      <c r="J413" s="185">
        <v>0</v>
      </c>
      <c r="K413" s="185">
        <v>0</v>
      </c>
      <c r="L413">
        <v>0</v>
      </c>
      <c r="M413" s="264">
        <v>0</v>
      </c>
      <c r="N413" s="324" t="s">
        <v>2163</v>
      </c>
      <c r="O413" s="324" t="s">
        <v>2163</v>
      </c>
      <c r="P413" s="324">
        <v>0.13800000000000001</v>
      </c>
      <c r="Q413" s="244">
        <v>0</v>
      </c>
      <c r="R413" s="148">
        <v>0</v>
      </c>
      <c r="S413" s="148" t="s">
        <v>151</v>
      </c>
    </row>
    <row r="414" spans="1:19" x14ac:dyDescent="0.3">
      <c r="A414" s="148" t="s">
        <v>722</v>
      </c>
      <c r="B414" s="148">
        <v>169</v>
      </c>
      <c r="C414" t="s">
        <v>103</v>
      </c>
      <c r="D414" t="s">
        <v>153</v>
      </c>
      <c r="E414" t="s">
        <v>723</v>
      </c>
      <c r="F414" s="26" t="s">
        <v>5</v>
      </c>
      <c r="G414" s="148" t="s">
        <v>423</v>
      </c>
      <c r="H414" s="148" t="s">
        <v>424</v>
      </c>
      <c r="I414" s="148">
        <v>638.86500000000001</v>
      </c>
      <c r="J414" s="185">
        <v>44817</v>
      </c>
      <c r="K414" s="185" t="s">
        <v>1446</v>
      </c>
      <c r="L414">
        <v>6184.7460000000001</v>
      </c>
      <c r="M414" s="264">
        <v>1.69085</v>
      </c>
      <c r="N414" s="324">
        <v>14.254970212196264</v>
      </c>
      <c r="O414" s="324">
        <v>0.11861476908267005</v>
      </c>
      <c r="P414" s="324">
        <v>0.13800000000000001</v>
      </c>
      <c r="Q414" s="244" t="s">
        <v>536</v>
      </c>
      <c r="R414" s="148">
        <v>12</v>
      </c>
      <c r="S414" s="148" t="s">
        <v>153</v>
      </c>
    </row>
    <row r="415" spans="1:19" x14ac:dyDescent="0.3">
      <c r="A415" s="148" t="s">
        <v>722</v>
      </c>
      <c r="B415" s="148">
        <v>169</v>
      </c>
      <c r="C415" t="s">
        <v>103</v>
      </c>
      <c r="D415" t="s">
        <v>153</v>
      </c>
      <c r="E415" t="s">
        <v>723</v>
      </c>
      <c r="F415" s="26" t="s">
        <v>5</v>
      </c>
      <c r="G415" s="148" t="s">
        <v>428</v>
      </c>
      <c r="H415" s="148" t="s">
        <v>429</v>
      </c>
      <c r="I415" s="148">
        <v>0</v>
      </c>
      <c r="J415" s="185">
        <v>0</v>
      </c>
      <c r="K415" s="185">
        <v>0</v>
      </c>
      <c r="L415">
        <v>0</v>
      </c>
      <c r="M415" s="264">
        <v>0</v>
      </c>
      <c r="N415" s="324" t="s">
        <v>2163</v>
      </c>
      <c r="O415" s="324" t="s">
        <v>2163</v>
      </c>
      <c r="P415" s="324">
        <v>0</v>
      </c>
      <c r="Q415" s="244">
        <v>0</v>
      </c>
      <c r="R415" s="148">
        <v>0</v>
      </c>
      <c r="S415" s="148" t="s">
        <v>153</v>
      </c>
    </row>
    <row r="416" spans="1:19" x14ac:dyDescent="0.3">
      <c r="A416" s="148" t="s">
        <v>1443</v>
      </c>
      <c r="B416" s="148">
        <v>169</v>
      </c>
      <c r="C416" t="s">
        <v>103</v>
      </c>
      <c r="D416" t="s">
        <v>396</v>
      </c>
      <c r="E416" t="s">
        <v>689</v>
      </c>
      <c r="F416" s="26" t="s">
        <v>9</v>
      </c>
      <c r="G416" s="148" t="s">
        <v>423</v>
      </c>
      <c r="H416" s="148" t="s">
        <v>424</v>
      </c>
      <c r="I416" s="148">
        <v>0</v>
      </c>
      <c r="J416" s="185">
        <v>0</v>
      </c>
      <c r="K416" s="185">
        <v>0</v>
      </c>
      <c r="L416">
        <v>0</v>
      </c>
      <c r="M416" s="264">
        <v>0</v>
      </c>
      <c r="N416" s="324" t="s">
        <v>2163</v>
      </c>
      <c r="O416" s="324" t="s">
        <v>2163</v>
      </c>
      <c r="P416" s="324">
        <v>0.13800000000000001</v>
      </c>
      <c r="Q416" s="244">
        <v>0</v>
      </c>
      <c r="R416" s="148">
        <v>0</v>
      </c>
      <c r="S416" s="148" t="s">
        <v>395</v>
      </c>
    </row>
  </sheetData>
  <sortState xmlns:xlrd2="http://schemas.microsoft.com/office/spreadsheetml/2017/richdata2" ref="A8:T416">
    <sortCondition ref="F8:F416"/>
    <sortCondition ref="D8:D416"/>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8"/>
  <sheetViews>
    <sheetView workbookViewId="0">
      <pane xSplit="3" ySplit="7" topLeftCell="D8" activePane="bottomRight" state="frozen"/>
      <selection activeCell="A3" sqref="A3"/>
      <selection pane="topRight" activeCell="A3" sqref="A3"/>
      <selection pane="bottomLeft" activeCell="A3" sqref="A3"/>
      <selection pane="bottomRight" activeCell="A2" sqref="A2"/>
    </sheetView>
  </sheetViews>
  <sheetFormatPr defaultRowHeight="14.4" x14ac:dyDescent="0.3"/>
  <cols>
    <col min="1" max="1" width="11.33203125" style="148" customWidth="1"/>
    <col min="2" max="2" width="9" style="148" customWidth="1"/>
    <col min="3" max="3" width="25.5546875" customWidth="1"/>
    <col min="4" max="4" width="30.6640625" customWidth="1"/>
    <col min="5" max="5" width="12.5546875" bestFit="1" customWidth="1"/>
    <col min="6" max="6" width="22.33203125" customWidth="1"/>
    <col min="7" max="7" width="17" bestFit="1" customWidth="1"/>
    <col min="8" max="8" width="9.5546875" style="148" bestFit="1" customWidth="1"/>
    <col min="9" max="9" width="15.6640625" style="177" customWidth="1"/>
    <col min="10" max="10" width="12.5546875" style="148" bestFit="1" customWidth="1"/>
    <col min="11" max="11" width="13.33203125" customWidth="1"/>
    <col min="12" max="12" width="12.88671875" style="71" customWidth="1"/>
    <col min="13" max="13" width="10.6640625" style="181" customWidth="1"/>
    <col min="14" max="14" width="13.33203125" style="177" bestFit="1" customWidth="1"/>
    <col min="15" max="15" width="15" style="177" bestFit="1" customWidth="1"/>
    <col min="16" max="16" width="9" bestFit="1" customWidth="1"/>
    <col min="17" max="17" width="14.33203125" style="71" bestFit="1" customWidth="1"/>
    <col min="18" max="19" width="9.109375" style="148"/>
  </cols>
  <sheetData>
    <row r="1" spans="1:21" ht="15.6" x14ac:dyDescent="0.3">
      <c r="A1" s="327" t="s">
        <v>2188</v>
      </c>
      <c r="B1" s="328"/>
      <c r="C1" s="328"/>
      <c r="D1" s="328"/>
    </row>
    <row r="2" spans="1:21" x14ac:dyDescent="0.3">
      <c r="A2" s="84" t="s">
        <v>2210</v>
      </c>
    </row>
    <row r="3" spans="1:21" x14ac:dyDescent="0.3">
      <c r="A3" s="334" t="s">
        <v>2206</v>
      </c>
    </row>
    <row r="4" spans="1:21" x14ac:dyDescent="0.3">
      <c r="A4" s="149" t="s">
        <v>1040</v>
      </c>
      <c r="I4" s="179"/>
    </row>
    <row r="5" spans="1:21" x14ac:dyDescent="0.3">
      <c r="A5" s="149" t="s">
        <v>1041</v>
      </c>
      <c r="I5" s="179"/>
    </row>
    <row r="6" spans="1:21" x14ac:dyDescent="0.3">
      <c r="A6" s="149"/>
      <c r="I6" s="179"/>
    </row>
    <row r="7" spans="1:21" s="147" customFormat="1" ht="72" x14ac:dyDescent="0.3">
      <c r="A7" s="146" t="s">
        <v>1444</v>
      </c>
      <c r="B7" s="146" t="s">
        <v>1395</v>
      </c>
      <c r="C7" s="146" t="s">
        <v>53</v>
      </c>
      <c r="D7" s="146" t="s">
        <v>54</v>
      </c>
      <c r="E7" s="146" t="s">
        <v>554</v>
      </c>
      <c r="F7" s="146" t="s">
        <v>555</v>
      </c>
      <c r="G7" s="146" t="s">
        <v>416</v>
      </c>
      <c r="H7" s="146" t="s">
        <v>417</v>
      </c>
      <c r="I7" s="146" t="s">
        <v>2211</v>
      </c>
      <c r="J7" s="146" t="s">
        <v>1455</v>
      </c>
      <c r="K7" s="146" t="s">
        <v>418</v>
      </c>
      <c r="L7" s="184" t="s">
        <v>1042</v>
      </c>
      <c r="M7" s="182" t="s">
        <v>2212</v>
      </c>
      <c r="N7" s="178" t="s">
        <v>437</v>
      </c>
      <c r="O7" s="178" t="s">
        <v>2213</v>
      </c>
      <c r="P7" s="146" t="s">
        <v>438</v>
      </c>
      <c r="Q7" s="184" t="s">
        <v>439</v>
      </c>
      <c r="R7" s="182" t="s">
        <v>2214</v>
      </c>
      <c r="S7" s="146" t="s">
        <v>560</v>
      </c>
      <c r="T7" s="146" t="s">
        <v>561</v>
      </c>
      <c r="U7" s="146" t="s">
        <v>60</v>
      </c>
    </row>
    <row r="8" spans="1:21" x14ac:dyDescent="0.3">
      <c r="A8" s="148" t="s">
        <v>1284</v>
      </c>
      <c r="B8" s="148">
        <v>0</v>
      </c>
      <c r="C8" t="s">
        <v>1285</v>
      </c>
      <c r="D8" t="s">
        <v>1286</v>
      </c>
      <c r="E8" t="s">
        <v>585</v>
      </c>
      <c r="F8" t="s">
        <v>12</v>
      </c>
      <c r="G8" t="s">
        <v>430</v>
      </c>
      <c r="H8" s="148" t="s">
        <v>424</v>
      </c>
      <c r="I8" s="15">
        <v>0</v>
      </c>
      <c r="J8" s="15">
        <v>0</v>
      </c>
      <c r="K8" s="15" t="s">
        <v>2163</v>
      </c>
      <c r="L8" s="185" t="s">
        <v>1045</v>
      </c>
      <c r="M8" s="335" t="s">
        <v>2163</v>
      </c>
      <c r="N8" s="15">
        <v>0</v>
      </c>
      <c r="O8" s="75">
        <v>52.91</v>
      </c>
      <c r="P8" s="15">
        <v>0</v>
      </c>
      <c r="Q8" s="335" t="s">
        <v>2163</v>
      </c>
      <c r="R8" s="148">
        <v>0</v>
      </c>
      <c r="S8" s="148">
        <v>0</v>
      </c>
      <c r="T8">
        <v>0</v>
      </c>
    </row>
    <row r="9" spans="1:21" x14ac:dyDescent="0.3">
      <c r="A9" s="148" t="s">
        <v>1284</v>
      </c>
      <c r="B9" s="148">
        <v>0</v>
      </c>
      <c r="C9" t="s">
        <v>1285</v>
      </c>
      <c r="D9" t="s">
        <v>1286</v>
      </c>
      <c r="E9" t="s">
        <v>585</v>
      </c>
      <c r="F9" t="s">
        <v>12</v>
      </c>
      <c r="G9" t="s">
        <v>430</v>
      </c>
      <c r="H9" s="148" t="s">
        <v>427</v>
      </c>
      <c r="I9" s="15">
        <v>0</v>
      </c>
      <c r="J9" s="15">
        <v>0</v>
      </c>
      <c r="K9" s="15" t="s">
        <v>2163</v>
      </c>
      <c r="L9" s="185" t="s">
        <v>1045</v>
      </c>
      <c r="M9" s="335" t="s">
        <v>2163</v>
      </c>
      <c r="N9" s="15">
        <v>0</v>
      </c>
      <c r="O9" s="75">
        <v>52.91</v>
      </c>
      <c r="P9" s="15">
        <v>0</v>
      </c>
      <c r="Q9" s="335" t="s">
        <v>2163</v>
      </c>
      <c r="R9" s="148">
        <v>0</v>
      </c>
      <c r="S9" s="148">
        <v>0</v>
      </c>
      <c r="T9">
        <v>0</v>
      </c>
    </row>
    <row r="10" spans="1:21" x14ac:dyDescent="0.3">
      <c r="A10" s="148" t="s">
        <v>570</v>
      </c>
      <c r="B10" s="148">
        <v>1</v>
      </c>
      <c r="C10" t="s">
        <v>1272</v>
      </c>
      <c r="D10" t="s">
        <v>571</v>
      </c>
      <c r="E10" t="s">
        <v>572</v>
      </c>
      <c r="F10" t="s">
        <v>13</v>
      </c>
      <c r="G10" t="s">
        <v>425</v>
      </c>
      <c r="H10" s="148" t="s">
        <v>426</v>
      </c>
      <c r="I10" s="15">
        <v>67932</v>
      </c>
      <c r="J10" s="15">
        <v>232347.81960000002</v>
      </c>
      <c r="K10" s="15">
        <v>0</v>
      </c>
      <c r="L10" s="185" t="s">
        <v>490</v>
      </c>
      <c r="M10" s="335" t="s">
        <v>2163</v>
      </c>
      <c r="N10" s="15">
        <v>604933</v>
      </c>
      <c r="O10" s="75">
        <v>0</v>
      </c>
      <c r="P10" s="15">
        <v>0</v>
      </c>
      <c r="Q10" s="335">
        <v>0.38408851823259771</v>
      </c>
      <c r="R10" s="148" t="s">
        <v>573</v>
      </c>
      <c r="S10" s="148">
        <v>12</v>
      </c>
      <c r="T10" t="s">
        <v>574</v>
      </c>
    </row>
    <row r="11" spans="1:21" x14ac:dyDescent="0.3">
      <c r="A11" s="148" t="s">
        <v>724</v>
      </c>
      <c r="B11" s="148">
        <v>683</v>
      </c>
      <c r="C11" t="s">
        <v>2180</v>
      </c>
      <c r="D11" t="s">
        <v>155</v>
      </c>
      <c r="E11" t="s">
        <v>725</v>
      </c>
      <c r="F11" t="s">
        <v>8</v>
      </c>
      <c r="G11" t="s">
        <v>423</v>
      </c>
      <c r="H11" s="148" t="s">
        <v>424</v>
      </c>
      <c r="I11" s="15">
        <v>197.209</v>
      </c>
      <c r="J11" s="15">
        <v>674.51394270000003</v>
      </c>
      <c r="K11" s="15">
        <v>19878</v>
      </c>
      <c r="L11" s="185" t="s">
        <v>1446</v>
      </c>
      <c r="M11" s="335">
        <v>0.13799678036019722</v>
      </c>
      <c r="N11" s="15">
        <v>2743.1000000000004</v>
      </c>
      <c r="O11" s="75">
        <v>74.14</v>
      </c>
      <c r="P11" s="15">
        <v>203.37343400000003</v>
      </c>
      <c r="Q11" s="335">
        <v>0.2458947696766432</v>
      </c>
      <c r="R11" s="148" t="s">
        <v>536</v>
      </c>
      <c r="S11" s="148">
        <v>12</v>
      </c>
      <c r="T11" t="s">
        <v>155</v>
      </c>
    </row>
    <row r="12" spans="1:21" x14ac:dyDescent="0.3">
      <c r="A12" s="148" t="s">
        <v>726</v>
      </c>
      <c r="B12" s="148" t="e">
        <v>#N/A</v>
      </c>
      <c r="C12" t="s">
        <v>1827</v>
      </c>
      <c r="D12" t="s">
        <v>156</v>
      </c>
      <c r="E12" t="s">
        <v>585</v>
      </c>
      <c r="F12" t="s">
        <v>12</v>
      </c>
      <c r="G12" t="s">
        <v>430</v>
      </c>
      <c r="I12" s="15">
        <v>0</v>
      </c>
      <c r="J12" s="15">
        <v>0</v>
      </c>
      <c r="K12" s="15" t="s">
        <v>2163</v>
      </c>
      <c r="L12" s="185" t="s">
        <v>1045</v>
      </c>
      <c r="M12" s="335" t="s">
        <v>2163</v>
      </c>
      <c r="N12" s="15">
        <v>0</v>
      </c>
      <c r="O12" s="75">
        <v>52.91</v>
      </c>
      <c r="P12" s="15">
        <v>0</v>
      </c>
      <c r="Q12" s="335" t="s">
        <v>2163</v>
      </c>
      <c r="R12" s="148">
        <v>0</v>
      </c>
      <c r="S12" s="148">
        <v>0</v>
      </c>
      <c r="T12">
        <v>0</v>
      </c>
    </row>
    <row r="13" spans="1:21" x14ac:dyDescent="0.3">
      <c r="A13" s="148" t="s">
        <v>726</v>
      </c>
      <c r="B13" s="148">
        <v>121</v>
      </c>
      <c r="C13" t="s">
        <v>2033</v>
      </c>
      <c r="D13" t="s">
        <v>156</v>
      </c>
      <c r="E13" t="s">
        <v>585</v>
      </c>
      <c r="F13" t="s">
        <v>12</v>
      </c>
      <c r="G13" t="s">
        <v>423</v>
      </c>
      <c r="H13" s="148" t="s">
        <v>424</v>
      </c>
      <c r="I13" s="15">
        <v>4.9000000000000004</v>
      </c>
      <c r="J13" s="15">
        <v>16.75947</v>
      </c>
      <c r="K13" s="15">
        <v>672</v>
      </c>
      <c r="L13" s="185" t="s">
        <v>1446</v>
      </c>
      <c r="M13" s="335">
        <v>0.13839285714285715</v>
      </c>
      <c r="N13" s="15">
        <v>93</v>
      </c>
      <c r="O13" s="75">
        <v>74.14</v>
      </c>
      <c r="P13" s="15">
        <v>6.8950200000000006</v>
      </c>
      <c r="Q13" s="335">
        <v>0.18020935483870967</v>
      </c>
      <c r="R13" s="148" t="s">
        <v>573</v>
      </c>
      <c r="S13" s="148">
        <v>12</v>
      </c>
      <c r="T13">
        <v>0</v>
      </c>
    </row>
    <row r="14" spans="1:21" x14ac:dyDescent="0.3">
      <c r="A14" s="148" t="s">
        <v>726</v>
      </c>
      <c r="B14" s="148">
        <v>121</v>
      </c>
      <c r="C14" t="s">
        <v>2033</v>
      </c>
      <c r="D14" t="s">
        <v>156</v>
      </c>
      <c r="E14" t="s">
        <v>585</v>
      </c>
      <c r="F14" t="s">
        <v>12</v>
      </c>
      <c r="G14" t="s">
        <v>423</v>
      </c>
      <c r="H14" s="148" t="s">
        <v>427</v>
      </c>
      <c r="I14" s="15">
        <v>51.879000000000005</v>
      </c>
      <c r="J14" s="15">
        <v>177.44174370000002</v>
      </c>
      <c r="K14" s="15">
        <v>6006</v>
      </c>
      <c r="L14" s="185" t="s">
        <v>1446</v>
      </c>
      <c r="M14" s="335">
        <v>0.13353313353313354</v>
      </c>
      <c r="N14" s="15">
        <v>802</v>
      </c>
      <c r="O14" s="75">
        <v>74.14</v>
      </c>
      <c r="P14" s="15">
        <v>59.460279999999997</v>
      </c>
      <c r="Q14" s="335">
        <v>0.22124905698254366</v>
      </c>
      <c r="R14" s="148" t="s">
        <v>573</v>
      </c>
      <c r="S14" s="148">
        <v>12</v>
      </c>
      <c r="T14">
        <v>0</v>
      </c>
    </row>
    <row r="15" spans="1:21" x14ac:dyDescent="0.3">
      <c r="A15" s="148" t="s">
        <v>726</v>
      </c>
      <c r="B15" s="148">
        <v>121</v>
      </c>
      <c r="C15" t="s">
        <v>2033</v>
      </c>
      <c r="D15" t="s">
        <v>156</v>
      </c>
      <c r="E15" t="s">
        <v>585</v>
      </c>
      <c r="F15" t="s">
        <v>12</v>
      </c>
      <c r="G15" t="s">
        <v>430</v>
      </c>
      <c r="H15" s="148" t="s">
        <v>427</v>
      </c>
      <c r="I15" s="15">
        <v>14680.121000000001</v>
      </c>
      <c r="J15" s="15">
        <v>50210.417856300002</v>
      </c>
      <c r="K15" s="15">
        <v>224356</v>
      </c>
      <c r="L15" s="185" t="s">
        <v>1045</v>
      </c>
      <c r="M15" s="335">
        <v>1.0100019611688567</v>
      </c>
      <c r="N15" s="15">
        <v>226600</v>
      </c>
      <c r="O15" s="75">
        <v>52.91</v>
      </c>
      <c r="P15" s="15">
        <v>11989.406000000001</v>
      </c>
      <c r="Q15" s="335">
        <v>0.22158172046028243</v>
      </c>
      <c r="R15" s="148" t="s">
        <v>573</v>
      </c>
      <c r="S15" s="148">
        <v>12</v>
      </c>
      <c r="T15">
        <v>0</v>
      </c>
    </row>
    <row r="16" spans="1:21" x14ac:dyDescent="0.3">
      <c r="A16" s="148" t="s">
        <v>727</v>
      </c>
      <c r="B16" s="148">
        <v>121</v>
      </c>
      <c r="C16" t="s">
        <v>2033</v>
      </c>
      <c r="D16" t="s">
        <v>728</v>
      </c>
      <c r="E16" t="s">
        <v>585</v>
      </c>
      <c r="F16" t="s">
        <v>12</v>
      </c>
      <c r="G16" t="s">
        <v>425</v>
      </c>
      <c r="H16" s="148" t="s">
        <v>426</v>
      </c>
      <c r="I16" s="15">
        <v>190970.99999999997</v>
      </c>
      <c r="J16" s="15">
        <v>653178.11129999987</v>
      </c>
      <c r="K16" s="15">
        <v>0</v>
      </c>
      <c r="L16" s="185" t="s">
        <v>490</v>
      </c>
      <c r="M16" s="335" t="s">
        <v>2163</v>
      </c>
      <c r="N16" s="15">
        <v>1700597</v>
      </c>
      <c r="O16" s="75">
        <v>0</v>
      </c>
      <c r="P16" s="15">
        <v>0</v>
      </c>
      <c r="Q16" s="335">
        <v>0.38408753590650807</v>
      </c>
      <c r="R16" s="148" t="s">
        <v>573</v>
      </c>
      <c r="S16" s="148">
        <v>12</v>
      </c>
      <c r="T16">
        <v>0</v>
      </c>
    </row>
    <row r="17" spans="1:20" x14ac:dyDescent="0.3">
      <c r="A17" s="148" t="s">
        <v>729</v>
      </c>
      <c r="B17" s="148" t="e">
        <v>#N/A</v>
      </c>
      <c r="C17" t="s">
        <v>1827</v>
      </c>
      <c r="D17" t="s">
        <v>158</v>
      </c>
      <c r="E17" t="s">
        <v>585</v>
      </c>
      <c r="F17" t="s">
        <v>12</v>
      </c>
      <c r="G17" t="s">
        <v>423</v>
      </c>
      <c r="H17" s="148" t="s">
        <v>424</v>
      </c>
      <c r="I17" s="15">
        <v>0</v>
      </c>
      <c r="J17" s="15">
        <v>0</v>
      </c>
      <c r="K17" s="15" t="s">
        <v>2163</v>
      </c>
      <c r="L17" s="185" t="s">
        <v>1446</v>
      </c>
      <c r="M17" s="335" t="s">
        <v>2163</v>
      </c>
      <c r="N17" s="15">
        <v>0</v>
      </c>
      <c r="O17" s="75">
        <v>74.14</v>
      </c>
      <c r="P17" s="15">
        <v>0</v>
      </c>
      <c r="Q17" s="335" t="s">
        <v>2163</v>
      </c>
      <c r="R17" s="148">
        <v>0</v>
      </c>
      <c r="S17" s="148">
        <v>0</v>
      </c>
      <c r="T17">
        <v>0</v>
      </c>
    </row>
    <row r="18" spans="1:20" x14ac:dyDescent="0.3">
      <c r="A18" s="148" t="s">
        <v>729</v>
      </c>
      <c r="B18" s="148" t="e">
        <v>#N/A</v>
      </c>
      <c r="C18" t="s">
        <v>1827</v>
      </c>
      <c r="D18" t="s">
        <v>158</v>
      </c>
      <c r="E18" t="s">
        <v>585</v>
      </c>
      <c r="F18" t="s">
        <v>12</v>
      </c>
      <c r="G18" t="s">
        <v>423</v>
      </c>
      <c r="H18" s="148" t="s">
        <v>427</v>
      </c>
      <c r="I18" s="15">
        <v>0</v>
      </c>
      <c r="J18" s="15">
        <v>0</v>
      </c>
      <c r="K18" s="15" t="s">
        <v>2163</v>
      </c>
      <c r="L18" s="185" t="s">
        <v>1446</v>
      </c>
      <c r="M18" s="335" t="s">
        <v>2163</v>
      </c>
      <c r="N18" s="15">
        <v>0</v>
      </c>
      <c r="O18" s="75">
        <v>74.14</v>
      </c>
      <c r="P18" s="15">
        <v>0</v>
      </c>
      <c r="Q18" s="335" t="s">
        <v>2163</v>
      </c>
      <c r="R18" s="148">
        <v>0</v>
      </c>
      <c r="S18" s="148">
        <v>0</v>
      </c>
      <c r="T18">
        <v>0</v>
      </c>
    </row>
    <row r="19" spans="1:20" x14ac:dyDescent="0.3">
      <c r="A19" s="148" t="s">
        <v>729</v>
      </c>
      <c r="B19" s="148" t="e">
        <v>#N/A</v>
      </c>
      <c r="C19" t="s">
        <v>1827</v>
      </c>
      <c r="D19" t="s">
        <v>158</v>
      </c>
      <c r="E19" t="s">
        <v>585</v>
      </c>
      <c r="F19" t="s">
        <v>12</v>
      </c>
      <c r="G19" t="s">
        <v>430</v>
      </c>
      <c r="I19" s="15">
        <v>0</v>
      </c>
      <c r="J19" s="15">
        <v>0</v>
      </c>
      <c r="K19" s="15" t="s">
        <v>2163</v>
      </c>
      <c r="L19" s="185" t="s">
        <v>1045</v>
      </c>
      <c r="M19" s="335" t="s">
        <v>2163</v>
      </c>
      <c r="N19" s="15">
        <v>0</v>
      </c>
      <c r="O19" s="75">
        <v>52.91</v>
      </c>
      <c r="P19" s="15">
        <v>0</v>
      </c>
      <c r="Q19" s="335" t="s">
        <v>2163</v>
      </c>
      <c r="R19" s="148">
        <v>0</v>
      </c>
      <c r="S19" s="148">
        <v>0</v>
      </c>
      <c r="T19">
        <v>0</v>
      </c>
    </row>
    <row r="20" spans="1:20" x14ac:dyDescent="0.3">
      <c r="A20" s="148" t="s">
        <v>729</v>
      </c>
      <c r="B20" s="148">
        <v>121</v>
      </c>
      <c r="C20" t="s">
        <v>2033</v>
      </c>
      <c r="D20" t="s">
        <v>158</v>
      </c>
      <c r="E20" t="s">
        <v>585</v>
      </c>
      <c r="F20" t="s">
        <v>12</v>
      </c>
      <c r="G20" t="s">
        <v>430</v>
      </c>
      <c r="H20" s="148" t="s">
        <v>431</v>
      </c>
      <c r="I20" s="15">
        <v>127629.864</v>
      </c>
      <c r="J20" s="15">
        <v>436532.4238392</v>
      </c>
      <c r="K20" s="15">
        <v>0</v>
      </c>
      <c r="L20" s="185" t="s">
        <v>1045</v>
      </c>
      <c r="M20" s="335" t="s">
        <v>2163</v>
      </c>
      <c r="N20" s="15">
        <v>0</v>
      </c>
      <c r="O20" s="75">
        <v>52.91</v>
      </c>
      <c r="P20" s="15">
        <v>0</v>
      </c>
      <c r="Q20" s="335" t="s">
        <v>2163</v>
      </c>
      <c r="R20" s="148" t="s">
        <v>573</v>
      </c>
      <c r="S20" s="148">
        <v>12</v>
      </c>
      <c r="T20">
        <v>0</v>
      </c>
    </row>
    <row r="21" spans="1:20" x14ac:dyDescent="0.3">
      <c r="A21" s="148" t="s">
        <v>729</v>
      </c>
      <c r="B21" s="148">
        <v>121</v>
      </c>
      <c r="C21" t="s">
        <v>2033</v>
      </c>
      <c r="D21" t="s">
        <v>158</v>
      </c>
      <c r="E21" t="s">
        <v>585</v>
      </c>
      <c r="F21" t="s">
        <v>12</v>
      </c>
      <c r="G21" t="s">
        <v>430</v>
      </c>
      <c r="H21" s="148" t="s">
        <v>432</v>
      </c>
      <c r="I21" s="15">
        <v>499033.49199999997</v>
      </c>
      <c r="J21" s="15">
        <v>1706844.2526876</v>
      </c>
      <c r="K21" s="15">
        <v>5363491</v>
      </c>
      <c r="L21" s="185" t="s">
        <v>1045</v>
      </c>
      <c r="M21" s="335">
        <v>1.0100000167801158</v>
      </c>
      <c r="N21" s="15">
        <v>5417126</v>
      </c>
      <c r="O21" s="75">
        <v>52.91</v>
      </c>
      <c r="P21" s="15">
        <v>286620.13665999996</v>
      </c>
      <c r="Q21" s="335">
        <v>0.31508298915099997</v>
      </c>
      <c r="R21" s="148" t="s">
        <v>573</v>
      </c>
      <c r="S21" s="148">
        <v>12</v>
      </c>
      <c r="T21">
        <v>0</v>
      </c>
    </row>
    <row r="22" spans="1:20" x14ac:dyDescent="0.3">
      <c r="A22" s="148" t="s">
        <v>729</v>
      </c>
      <c r="B22" s="148">
        <v>121</v>
      </c>
      <c r="C22" t="s">
        <v>2033</v>
      </c>
      <c r="D22" t="s">
        <v>158</v>
      </c>
      <c r="E22" t="s">
        <v>585</v>
      </c>
      <c r="F22" t="s">
        <v>12</v>
      </c>
      <c r="G22" t="s">
        <v>430</v>
      </c>
      <c r="H22" s="148" t="s">
        <v>427</v>
      </c>
      <c r="I22" s="15">
        <v>-475</v>
      </c>
      <c r="J22" s="15">
        <v>-1624.6425000000002</v>
      </c>
      <c r="K22" s="15">
        <v>11666</v>
      </c>
      <c r="L22" s="185" t="s">
        <v>1045</v>
      </c>
      <c r="M22" s="335">
        <v>1.0098577061546374</v>
      </c>
      <c r="N22" s="15">
        <v>11781</v>
      </c>
      <c r="O22" s="75">
        <v>52.91</v>
      </c>
      <c r="P22" s="15">
        <v>623.33270999999991</v>
      </c>
      <c r="Q22" s="335">
        <v>-0.1379036159918513</v>
      </c>
      <c r="R22" s="148" t="s">
        <v>573</v>
      </c>
      <c r="S22" s="148">
        <v>12</v>
      </c>
      <c r="T22">
        <v>0</v>
      </c>
    </row>
    <row r="23" spans="1:20" x14ac:dyDescent="0.3">
      <c r="A23" s="148" t="s">
        <v>729</v>
      </c>
      <c r="B23" s="148">
        <v>121</v>
      </c>
      <c r="C23" t="s">
        <v>2033</v>
      </c>
      <c r="D23" t="s">
        <v>158</v>
      </c>
      <c r="E23" t="s">
        <v>585</v>
      </c>
      <c r="F23" t="s">
        <v>12</v>
      </c>
      <c r="G23" t="s">
        <v>423</v>
      </c>
      <c r="H23" s="148" t="s">
        <v>432</v>
      </c>
      <c r="I23" s="15">
        <v>0.50800000000000001</v>
      </c>
      <c r="J23" s="15">
        <v>1.7375124000000002</v>
      </c>
      <c r="K23" s="15">
        <v>42</v>
      </c>
      <c r="L23" s="185" t="s">
        <v>1446</v>
      </c>
      <c r="M23" s="335">
        <v>0.14285714285714285</v>
      </c>
      <c r="N23" s="15">
        <v>6</v>
      </c>
      <c r="O23" s="75">
        <v>74.14</v>
      </c>
      <c r="P23" s="15">
        <v>0.44484000000000001</v>
      </c>
      <c r="Q23" s="335">
        <v>0.28958540000000005</v>
      </c>
      <c r="R23" s="148" t="s">
        <v>573</v>
      </c>
      <c r="S23" s="148">
        <v>12</v>
      </c>
      <c r="T23">
        <v>0</v>
      </c>
    </row>
    <row r="24" spans="1:20" x14ac:dyDescent="0.3">
      <c r="A24" s="148" t="s">
        <v>729</v>
      </c>
      <c r="B24" s="148">
        <v>121</v>
      </c>
      <c r="C24" t="s">
        <v>2033</v>
      </c>
      <c r="D24" t="s">
        <v>158</v>
      </c>
      <c r="E24" t="s">
        <v>585</v>
      </c>
      <c r="F24" t="s">
        <v>12</v>
      </c>
      <c r="G24" t="s">
        <v>423</v>
      </c>
      <c r="H24" s="148" t="s">
        <v>431</v>
      </c>
      <c r="I24" s="15">
        <v>0.13600000000000001</v>
      </c>
      <c r="J24" s="15">
        <v>0.46516080000000004</v>
      </c>
      <c r="K24" s="15">
        <v>0</v>
      </c>
      <c r="L24" s="185" t="s">
        <v>1446</v>
      </c>
      <c r="M24" s="335" t="s">
        <v>2163</v>
      </c>
      <c r="N24" s="15">
        <v>0</v>
      </c>
      <c r="O24" s="75">
        <v>74.14</v>
      </c>
      <c r="P24" s="15">
        <v>0</v>
      </c>
      <c r="Q24" s="335" t="s">
        <v>2163</v>
      </c>
      <c r="R24" s="148" t="s">
        <v>573</v>
      </c>
      <c r="S24" s="148">
        <v>12</v>
      </c>
      <c r="T24">
        <v>0</v>
      </c>
    </row>
    <row r="25" spans="1:20" x14ac:dyDescent="0.3">
      <c r="A25" s="148" t="s">
        <v>730</v>
      </c>
      <c r="B25" s="148">
        <v>5</v>
      </c>
      <c r="C25" t="s">
        <v>159</v>
      </c>
      <c r="D25" t="s">
        <v>160</v>
      </c>
      <c r="E25" t="s">
        <v>731</v>
      </c>
      <c r="F25" t="s">
        <v>9</v>
      </c>
      <c r="G25" t="s">
        <v>423</v>
      </c>
      <c r="H25" s="148" t="s">
        <v>424</v>
      </c>
      <c r="I25" s="15">
        <v>2466.8100000000004</v>
      </c>
      <c r="J25" s="15">
        <v>8437.2302430000018</v>
      </c>
      <c r="K25" s="15">
        <v>192476</v>
      </c>
      <c r="L25" s="185" t="s">
        <v>1446</v>
      </c>
      <c r="M25" s="335">
        <v>0.13800006234543527</v>
      </c>
      <c r="N25" s="15">
        <v>26561.699999999997</v>
      </c>
      <c r="O25" s="75">
        <v>74.14</v>
      </c>
      <c r="P25" s="15">
        <v>1969.2844379999999</v>
      </c>
      <c r="Q25" s="335">
        <v>0.31764647003015628</v>
      </c>
      <c r="R25" s="148" t="s">
        <v>536</v>
      </c>
      <c r="S25" s="148">
        <v>12</v>
      </c>
      <c r="T25" t="s">
        <v>160</v>
      </c>
    </row>
    <row r="26" spans="1:20" x14ac:dyDescent="0.3">
      <c r="A26" s="148" t="s">
        <v>732</v>
      </c>
      <c r="B26" s="148">
        <v>747</v>
      </c>
      <c r="C26" t="s">
        <v>161</v>
      </c>
      <c r="D26" t="s">
        <v>162</v>
      </c>
      <c r="E26" t="s">
        <v>733</v>
      </c>
      <c r="F26" t="s">
        <v>14</v>
      </c>
      <c r="G26" t="s">
        <v>423</v>
      </c>
      <c r="H26" s="148" t="s">
        <v>424</v>
      </c>
      <c r="I26" s="15">
        <v>556.8130000000001</v>
      </c>
      <c r="J26" s="15">
        <v>1904.4675039000003</v>
      </c>
      <c r="K26" s="15">
        <v>44773</v>
      </c>
      <c r="L26" s="185" t="s">
        <v>1446</v>
      </c>
      <c r="M26" s="335">
        <v>0.13799834721818954</v>
      </c>
      <c r="N26" s="15">
        <v>6178.6</v>
      </c>
      <c r="O26" s="75">
        <v>74.14</v>
      </c>
      <c r="P26" s="15">
        <v>458.08140400000002</v>
      </c>
      <c r="Q26" s="335">
        <v>0.30823608971287997</v>
      </c>
      <c r="R26" s="148" t="s">
        <v>536</v>
      </c>
      <c r="S26" s="148">
        <v>11</v>
      </c>
      <c r="T26" t="s">
        <v>162</v>
      </c>
    </row>
    <row r="27" spans="1:20" x14ac:dyDescent="0.3">
      <c r="A27" s="148" t="s">
        <v>734</v>
      </c>
      <c r="B27" s="148">
        <v>291</v>
      </c>
      <c r="C27" t="s">
        <v>163</v>
      </c>
      <c r="D27" t="s">
        <v>164</v>
      </c>
      <c r="E27" t="s">
        <v>735</v>
      </c>
      <c r="F27" t="s">
        <v>4</v>
      </c>
      <c r="G27" t="s">
        <v>425</v>
      </c>
      <c r="H27" s="148" t="s">
        <v>426</v>
      </c>
      <c r="I27" s="15">
        <v>261.93799999999999</v>
      </c>
      <c r="J27" s="15">
        <v>895.90654140000004</v>
      </c>
      <c r="K27" s="15">
        <v>0</v>
      </c>
      <c r="L27" s="185" t="s">
        <v>490</v>
      </c>
      <c r="M27" s="335" t="s">
        <v>2163</v>
      </c>
      <c r="N27" s="15">
        <v>0</v>
      </c>
      <c r="O27" s="75">
        <v>0</v>
      </c>
      <c r="P27" s="15">
        <v>0</v>
      </c>
      <c r="Q27" s="335" t="s">
        <v>2163</v>
      </c>
      <c r="R27" s="148" t="s">
        <v>536</v>
      </c>
      <c r="S27" s="148">
        <v>10</v>
      </c>
      <c r="T27" t="s">
        <v>164</v>
      </c>
    </row>
    <row r="28" spans="1:20" x14ac:dyDescent="0.3">
      <c r="A28" s="148" t="s">
        <v>734</v>
      </c>
      <c r="B28" s="148">
        <v>291</v>
      </c>
      <c r="C28" t="s">
        <v>163</v>
      </c>
      <c r="D28" t="s">
        <v>164</v>
      </c>
      <c r="E28" t="s">
        <v>735</v>
      </c>
      <c r="F28" t="s">
        <v>4</v>
      </c>
      <c r="G28" t="s">
        <v>423</v>
      </c>
      <c r="H28" s="148" t="s">
        <v>424</v>
      </c>
      <c r="I28" s="15">
        <v>83.650999999999996</v>
      </c>
      <c r="J28" s="15">
        <v>286.11151530000001</v>
      </c>
      <c r="K28" s="15">
        <v>9419</v>
      </c>
      <c r="L28" s="185" t="s">
        <v>1446</v>
      </c>
      <c r="M28" s="335">
        <v>0.13800828113387834</v>
      </c>
      <c r="N28" s="15">
        <v>1299.9000000000001</v>
      </c>
      <c r="O28" s="75">
        <v>74.14</v>
      </c>
      <c r="P28" s="15">
        <v>96.374586000000008</v>
      </c>
      <c r="Q28" s="335">
        <v>0.22010271197784445</v>
      </c>
      <c r="R28" s="148" t="s">
        <v>536</v>
      </c>
      <c r="S28" s="148">
        <v>10</v>
      </c>
      <c r="T28" t="s">
        <v>164</v>
      </c>
    </row>
    <row r="29" spans="1:20" x14ac:dyDescent="0.3">
      <c r="A29" s="148" t="s">
        <v>736</v>
      </c>
      <c r="B29" s="148">
        <v>337</v>
      </c>
      <c r="C29" t="s">
        <v>165</v>
      </c>
      <c r="D29" t="s">
        <v>166</v>
      </c>
      <c r="E29" t="s">
        <v>737</v>
      </c>
      <c r="F29" t="s">
        <v>9</v>
      </c>
      <c r="G29" t="s">
        <v>423</v>
      </c>
      <c r="H29" s="148" t="s">
        <v>424</v>
      </c>
      <c r="I29" s="15">
        <v>287.72899999999998</v>
      </c>
      <c r="J29" s="15">
        <v>984.11949870000001</v>
      </c>
      <c r="K29" s="15">
        <v>21296</v>
      </c>
      <c r="L29" s="185" t="s">
        <v>1446</v>
      </c>
      <c r="M29" s="335">
        <v>0.13800244177310295</v>
      </c>
      <c r="N29" s="15">
        <v>2938.9</v>
      </c>
      <c r="O29" s="75">
        <v>74.14</v>
      </c>
      <c r="P29" s="15">
        <v>217.89004600000001</v>
      </c>
      <c r="Q29" s="335">
        <v>0.33485981105175405</v>
      </c>
      <c r="R29" s="148" t="s">
        <v>536</v>
      </c>
      <c r="S29" s="148">
        <v>4</v>
      </c>
      <c r="T29" t="s">
        <v>166</v>
      </c>
    </row>
    <row r="30" spans="1:20" x14ac:dyDescent="0.3">
      <c r="A30" s="148" t="s">
        <v>738</v>
      </c>
      <c r="B30" s="148">
        <v>520</v>
      </c>
      <c r="C30" t="s">
        <v>739</v>
      </c>
      <c r="D30" t="s">
        <v>167</v>
      </c>
      <c r="E30" t="s">
        <v>585</v>
      </c>
      <c r="F30" t="s">
        <v>12</v>
      </c>
      <c r="G30" t="s">
        <v>433</v>
      </c>
      <c r="H30" s="148" t="s">
        <v>434</v>
      </c>
      <c r="I30" s="15">
        <v>186691</v>
      </c>
      <c r="J30" s="15">
        <v>638539.22730000003</v>
      </c>
      <c r="K30" s="15">
        <v>154717</v>
      </c>
      <c r="L30" s="185" t="s">
        <v>1046</v>
      </c>
      <c r="M30" s="335">
        <v>15.241014238900702</v>
      </c>
      <c r="N30" s="15">
        <v>2358044</v>
      </c>
      <c r="O30" s="75">
        <v>97.13</v>
      </c>
      <c r="P30" s="15">
        <v>229036.81372000001</v>
      </c>
      <c r="Q30" s="335">
        <v>0.27079190519769775</v>
      </c>
      <c r="R30" s="148" t="s">
        <v>573</v>
      </c>
      <c r="S30" s="148">
        <v>12</v>
      </c>
      <c r="T30">
        <v>0</v>
      </c>
    </row>
    <row r="31" spans="1:20" x14ac:dyDescent="0.3">
      <c r="A31" s="148" t="s">
        <v>738</v>
      </c>
      <c r="B31" s="148">
        <v>520</v>
      </c>
      <c r="C31" t="s">
        <v>739</v>
      </c>
      <c r="D31" t="s">
        <v>167</v>
      </c>
      <c r="E31" t="s">
        <v>585</v>
      </c>
      <c r="F31" t="s">
        <v>12</v>
      </c>
      <c r="G31" t="s">
        <v>423</v>
      </c>
      <c r="H31" s="148" t="s">
        <v>434</v>
      </c>
      <c r="I31" s="15">
        <v>0</v>
      </c>
      <c r="J31" s="15">
        <v>0</v>
      </c>
      <c r="K31" s="15">
        <v>0</v>
      </c>
      <c r="L31" s="185" t="s">
        <v>1446</v>
      </c>
      <c r="M31" s="335" t="s">
        <v>2163</v>
      </c>
      <c r="N31" s="15">
        <v>0</v>
      </c>
      <c r="O31" s="75">
        <v>74.14</v>
      </c>
      <c r="P31" s="15">
        <v>0</v>
      </c>
      <c r="Q31" s="335" t="s">
        <v>2163</v>
      </c>
      <c r="R31" s="148" t="s">
        <v>573</v>
      </c>
      <c r="S31" s="148">
        <v>12</v>
      </c>
      <c r="T31">
        <v>0</v>
      </c>
    </row>
    <row r="32" spans="1:20" x14ac:dyDescent="0.3">
      <c r="A32" s="148" t="s">
        <v>738</v>
      </c>
      <c r="B32" s="148">
        <v>520</v>
      </c>
      <c r="C32" t="s">
        <v>739</v>
      </c>
      <c r="D32" t="s">
        <v>167</v>
      </c>
      <c r="E32" t="s">
        <v>585</v>
      </c>
      <c r="F32" t="s">
        <v>12</v>
      </c>
      <c r="G32" t="s">
        <v>1447</v>
      </c>
      <c r="H32" s="148" t="s">
        <v>434</v>
      </c>
      <c r="I32" s="15">
        <v>0</v>
      </c>
      <c r="J32" s="15">
        <v>0</v>
      </c>
      <c r="K32" s="15">
        <v>0</v>
      </c>
      <c r="L32" s="185" t="b">
        <v>0</v>
      </c>
      <c r="M32" s="335" t="s">
        <v>2163</v>
      </c>
      <c r="N32" s="15">
        <v>0</v>
      </c>
      <c r="O32" s="75">
        <v>93.8</v>
      </c>
      <c r="P32" s="15">
        <v>0</v>
      </c>
      <c r="Q32" s="335" t="s">
        <v>2163</v>
      </c>
      <c r="R32" s="148" t="s">
        <v>573</v>
      </c>
      <c r="S32" s="148">
        <v>12</v>
      </c>
      <c r="T32">
        <v>0</v>
      </c>
    </row>
    <row r="33" spans="1:20" x14ac:dyDescent="0.3">
      <c r="A33" s="148" t="s">
        <v>575</v>
      </c>
      <c r="B33" s="148">
        <v>1</v>
      </c>
      <c r="C33" t="s">
        <v>1272</v>
      </c>
      <c r="D33" t="s">
        <v>74</v>
      </c>
      <c r="E33" t="s">
        <v>572</v>
      </c>
      <c r="F33" t="s">
        <v>13</v>
      </c>
      <c r="G33" t="s">
        <v>423</v>
      </c>
      <c r="H33" s="148" t="s">
        <v>424</v>
      </c>
      <c r="I33" s="15">
        <v>1173.9999999999998</v>
      </c>
      <c r="J33" s="15">
        <v>4015.4321999999993</v>
      </c>
      <c r="K33" s="15">
        <v>138936</v>
      </c>
      <c r="L33" s="185" t="s">
        <v>1446</v>
      </c>
      <c r="M33" s="335">
        <v>0.13487505038291012</v>
      </c>
      <c r="N33" s="15">
        <v>18739</v>
      </c>
      <c r="O33" s="75">
        <v>74.14</v>
      </c>
      <c r="P33" s="15">
        <v>1389.3094599999999</v>
      </c>
      <c r="Q33" s="335">
        <v>0.2142820961630823</v>
      </c>
      <c r="R33" s="148" t="s">
        <v>573</v>
      </c>
      <c r="S33" s="148">
        <v>12</v>
      </c>
      <c r="T33" t="s">
        <v>574</v>
      </c>
    </row>
    <row r="34" spans="1:20" x14ac:dyDescent="0.3">
      <c r="A34" s="148" t="s">
        <v>575</v>
      </c>
      <c r="B34" s="148">
        <v>1</v>
      </c>
      <c r="C34" t="s">
        <v>1272</v>
      </c>
      <c r="D34" t="s">
        <v>74</v>
      </c>
      <c r="E34" t="s">
        <v>572</v>
      </c>
      <c r="F34" t="s">
        <v>13</v>
      </c>
      <c r="G34" t="s">
        <v>423</v>
      </c>
      <c r="H34" s="148" t="s">
        <v>427</v>
      </c>
      <c r="I34" s="15">
        <v>-124</v>
      </c>
      <c r="J34" s="15">
        <v>-424.11720000000003</v>
      </c>
      <c r="K34" s="15">
        <v>35448</v>
      </c>
      <c r="L34" s="185" t="s">
        <v>1446</v>
      </c>
      <c r="M34" s="335">
        <v>0.13490182802979012</v>
      </c>
      <c r="N34" s="15">
        <v>4782</v>
      </c>
      <c r="O34" s="75">
        <v>74.14</v>
      </c>
      <c r="P34" s="15">
        <v>354.53747999999996</v>
      </c>
      <c r="Q34" s="335">
        <v>-8.8690338770388968E-2</v>
      </c>
      <c r="R34" s="148" t="s">
        <v>573</v>
      </c>
      <c r="S34" s="148">
        <v>12</v>
      </c>
      <c r="T34" t="s">
        <v>574</v>
      </c>
    </row>
    <row r="35" spans="1:20" x14ac:dyDescent="0.3">
      <c r="A35" s="148" t="s">
        <v>740</v>
      </c>
      <c r="B35" s="148">
        <v>214</v>
      </c>
      <c r="C35" t="s">
        <v>169</v>
      </c>
      <c r="D35" t="s">
        <v>170</v>
      </c>
      <c r="E35" t="s">
        <v>742</v>
      </c>
      <c r="F35" t="s">
        <v>10</v>
      </c>
      <c r="G35" t="s">
        <v>423</v>
      </c>
      <c r="H35" s="148" t="s">
        <v>424</v>
      </c>
      <c r="I35" s="15">
        <v>0</v>
      </c>
      <c r="J35" s="15">
        <v>0</v>
      </c>
      <c r="K35" s="15" t="s">
        <v>2163</v>
      </c>
      <c r="L35" s="185" t="s">
        <v>1446</v>
      </c>
      <c r="M35" s="335" t="s">
        <v>2163</v>
      </c>
      <c r="N35" s="15">
        <v>0</v>
      </c>
      <c r="O35" s="75">
        <v>74.14</v>
      </c>
      <c r="P35" s="15">
        <v>0</v>
      </c>
      <c r="Q35" s="335" t="s">
        <v>2163</v>
      </c>
      <c r="R35" s="148">
        <v>0</v>
      </c>
      <c r="S35" s="148">
        <v>0</v>
      </c>
      <c r="T35" t="s">
        <v>741</v>
      </c>
    </row>
    <row r="36" spans="1:20" x14ac:dyDescent="0.3">
      <c r="A36" s="148" t="s">
        <v>740</v>
      </c>
      <c r="B36" s="148">
        <v>214</v>
      </c>
      <c r="C36" t="s">
        <v>169</v>
      </c>
      <c r="D36" t="s">
        <v>170</v>
      </c>
      <c r="E36" t="s">
        <v>742</v>
      </c>
      <c r="F36" t="s">
        <v>10</v>
      </c>
      <c r="G36" t="s">
        <v>430</v>
      </c>
      <c r="I36" s="15">
        <v>0</v>
      </c>
      <c r="J36" s="15">
        <v>0</v>
      </c>
      <c r="K36" s="15" t="s">
        <v>2163</v>
      </c>
      <c r="L36" s="185" t="s">
        <v>1045</v>
      </c>
      <c r="M36" s="335" t="s">
        <v>2163</v>
      </c>
      <c r="N36" s="15">
        <v>0</v>
      </c>
      <c r="O36" s="75">
        <v>52.91</v>
      </c>
      <c r="P36" s="15">
        <v>0</v>
      </c>
      <c r="Q36" s="335" t="s">
        <v>2163</v>
      </c>
      <c r="R36" s="148">
        <v>0</v>
      </c>
      <c r="S36" s="148">
        <v>0</v>
      </c>
      <c r="T36" t="s">
        <v>741</v>
      </c>
    </row>
    <row r="37" spans="1:20" x14ac:dyDescent="0.3">
      <c r="A37" s="148" t="s">
        <v>740</v>
      </c>
      <c r="B37" s="148">
        <v>214</v>
      </c>
      <c r="C37" t="s">
        <v>1402</v>
      </c>
      <c r="D37" t="s">
        <v>170</v>
      </c>
      <c r="E37" t="s">
        <v>742</v>
      </c>
      <c r="F37" t="s">
        <v>10</v>
      </c>
      <c r="G37" t="s">
        <v>423</v>
      </c>
      <c r="H37" s="148" t="s">
        <v>427</v>
      </c>
      <c r="I37" s="15">
        <v>3.0550000000000002</v>
      </c>
      <c r="J37" s="15">
        <v>10.449016500000001</v>
      </c>
      <c r="K37" s="15">
        <v>336</v>
      </c>
      <c r="L37" s="185" t="s">
        <v>1446</v>
      </c>
      <c r="M37" s="335">
        <v>0.14285714285714285</v>
      </c>
      <c r="N37" s="15">
        <v>48</v>
      </c>
      <c r="O37" s="75">
        <v>74.14</v>
      </c>
      <c r="P37" s="15">
        <v>3.5587200000000001</v>
      </c>
      <c r="Q37" s="335">
        <v>0.21768784375000003</v>
      </c>
      <c r="R37" s="148" t="s">
        <v>573</v>
      </c>
      <c r="S37" s="148">
        <v>12</v>
      </c>
      <c r="T37" t="s">
        <v>741</v>
      </c>
    </row>
    <row r="38" spans="1:20" x14ac:dyDescent="0.3">
      <c r="A38" s="148" t="s">
        <v>740</v>
      </c>
      <c r="B38" s="148">
        <v>214</v>
      </c>
      <c r="C38" t="s">
        <v>1402</v>
      </c>
      <c r="D38" t="s">
        <v>170</v>
      </c>
      <c r="E38" t="s">
        <v>742</v>
      </c>
      <c r="F38" t="s">
        <v>10</v>
      </c>
      <c r="G38" t="s">
        <v>430</v>
      </c>
      <c r="H38" s="148" t="s">
        <v>427</v>
      </c>
      <c r="I38" s="15">
        <v>47563.945000000007</v>
      </c>
      <c r="J38" s="15">
        <v>162682.96108350003</v>
      </c>
      <c r="K38" s="15">
        <v>747343</v>
      </c>
      <c r="L38" s="185" t="s">
        <v>1045</v>
      </c>
      <c r="M38" s="335">
        <v>1</v>
      </c>
      <c r="N38" s="15">
        <v>747343</v>
      </c>
      <c r="O38" s="75">
        <v>52.91</v>
      </c>
      <c r="P38" s="15">
        <v>39541.918129999998</v>
      </c>
      <c r="Q38" s="335">
        <v>0.21768178879510483</v>
      </c>
      <c r="R38" s="148" t="s">
        <v>573</v>
      </c>
      <c r="S38" s="148">
        <v>12</v>
      </c>
      <c r="T38" t="s">
        <v>741</v>
      </c>
    </row>
    <row r="39" spans="1:20" x14ac:dyDescent="0.3">
      <c r="A39" s="148" t="s">
        <v>740</v>
      </c>
      <c r="B39" s="148">
        <v>214</v>
      </c>
      <c r="C39" t="s">
        <v>1402</v>
      </c>
      <c r="D39" t="s">
        <v>170</v>
      </c>
      <c r="E39" t="s">
        <v>742</v>
      </c>
      <c r="F39" t="s">
        <v>10</v>
      </c>
      <c r="G39" t="s">
        <v>430</v>
      </c>
      <c r="H39" s="148" t="s">
        <v>424</v>
      </c>
      <c r="I39" s="15">
        <v>0</v>
      </c>
      <c r="J39" s="15">
        <v>0</v>
      </c>
      <c r="K39" s="15">
        <v>0</v>
      </c>
      <c r="L39" s="185" t="s">
        <v>1045</v>
      </c>
      <c r="M39" s="335" t="s">
        <v>2163</v>
      </c>
      <c r="N39" s="15">
        <v>0</v>
      </c>
      <c r="O39" s="75">
        <v>52.91</v>
      </c>
      <c r="P39" s="15">
        <v>0</v>
      </c>
      <c r="Q39" s="335" t="s">
        <v>2163</v>
      </c>
      <c r="R39" s="148" t="s">
        <v>573</v>
      </c>
      <c r="S39" s="148">
        <v>12</v>
      </c>
      <c r="T39" t="s">
        <v>741</v>
      </c>
    </row>
    <row r="40" spans="1:20" x14ac:dyDescent="0.3">
      <c r="A40" s="148" t="s">
        <v>743</v>
      </c>
      <c r="B40" s="148">
        <v>420</v>
      </c>
      <c r="C40" t="s">
        <v>171</v>
      </c>
      <c r="D40" t="s">
        <v>172</v>
      </c>
      <c r="E40" t="s">
        <v>744</v>
      </c>
      <c r="F40" t="s">
        <v>14</v>
      </c>
      <c r="G40" t="s">
        <v>423</v>
      </c>
      <c r="H40" s="148" t="s">
        <v>424</v>
      </c>
      <c r="I40" s="15">
        <v>223.44599999999997</v>
      </c>
      <c r="J40" s="15">
        <v>764.25235379999992</v>
      </c>
      <c r="K40" s="15">
        <v>18941</v>
      </c>
      <c r="L40" s="185" t="s">
        <v>1446</v>
      </c>
      <c r="M40" s="335">
        <v>0.13800749696425743</v>
      </c>
      <c r="N40" s="15">
        <v>2614</v>
      </c>
      <c r="O40" s="75">
        <v>74.14</v>
      </c>
      <c r="P40" s="15">
        <v>193.80195999999998</v>
      </c>
      <c r="Q40" s="335">
        <v>0.29236891882172911</v>
      </c>
      <c r="R40" s="148" t="s">
        <v>536</v>
      </c>
      <c r="S40" s="148">
        <v>8</v>
      </c>
      <c r="T40" t="s">
        <v>172</v>
      </c>
    </row>
    <row r="41" spans="1:20" x14ac:dyDescent="0.3">
      <c r="A41" s="148" t="s">
        <v>745</v>
      </c>
      <c r="B41" s="148">
        <v>767</v>
      </c>
      <c r="C41" t="s">
        <v>746</v>
      </c>
      <c r="D41" t="s">
        <v>174</v>
      </c>
      <c r="E41" t="s">
        <v>747</v>
      </c>
      <c r="F41" t="s">
        <v>14</v>
      </c>
      <c r="G41" t="s">
        <v>423</v>
      </c>
      <c r="H41" s="148" t="s">
        <v>424</v>
      </c>
      <c r="I41" s="15">
        <v>108.804</v>
      </c>
      <c r="J41" s="15">
        <v>372.14232120000003</v>
      </c>
      <c r="K41" s="15">
        <v>13418</v>
      </c>
      <c r="L41" s="185" t="s">
        <v>1446</v>
      </c>
      <c r="M41" s="335">
        <v>0.1380011924280817</v>
      </c>
      <c r="N41" s="15">
        <v>1851.7000000000003</v>
      </c>
      <c r="O41" s="75">
        <v>74.14</v>
      </c>
      <c r="P41" s="15">
        <v>137.28503800000004</v>
      </c>
      <c r="Q41" s="335">
        <v>0.20097333326132741</v>
      </c>
      <c r="R41" s="148" t="s">
        <v>536</v>
      </c>
      <c r="S41" s="148">
        <v>12</v>
      </c>
      <c r="T41" t="s">
        <v>174</v>
      </c>
    </row>
    <row r="42" spans="1:20" x14ac:dyDescent="0.3">
      <c r="A42" s="148" t="s">
        <v>748</v>
      </c>
      <c r="B42" s="148">
        <v>432</v>
      </c>
      <c r="C42" t="s">
        <v>175</v>
      </c>
      <c r="D42" t="s">
        <v>176</v>
      </c>
      <c r="E42" t="s">
        <v>749</v>
      </c>
      <c r="F42" t="s">
        <v>11</v>
      </c>
      <c r="G42" t="s">
        <v>428</v>
      </c>
      <c r="H42" s="148" t="s">
        <v>429</v>
      </c>
      <c r="I42" s="15">
        <v>129.595</v>
      </c>
      <c r="J42" s="15">
        <v>443.25377850000001</v>
      </c>
      <c r="K42" s="15">
        <v>0</v>
      </c>
      <c r="L42" s="185" t="s">
        <v>490</v>
      </c>
      <c r="M42" s="335" t="s">
        <v>2163</v>
      </c>
      <c r="N42" s="15">
        <v>0</v>
      </c>
      <c r="O42" s="75">
        <v>0</v>
      </c>
      <c r="P42" s="15">
        <v>0</v>
      </c>
      <c r="Q42" s="335" t="s">
        <v>2163</v>
      </c>
      <c r="R42" s="148" t="s">
        <v>536</v>
      </c>
      <c r="S42" s="148">
        <v>8</v>
      </c>
      <c r="T42" t="s">
        <v>176</v>
      </c>
    </row>
    <row r="43" spans="1:20" x14ac:dyDescent="0.3">
      <c r="A43" s="148" t="s">
        <v>748</v>
      </c>
      <c r="B43" s="148">
        <v>432</v>
      </c>
      <c r="C43" t="s">
        <v>175</v>
      </c>
      <c r="D43" t="s">
        <v>176</v>
      </c>
      <c r="E43" t="s">
        <v>749</v>
      </c>
      <c r="F43" t="s">
        <v>11</v>
      </c>
      <c r="G43" t="s">
        <v>423</v>
      </c>
      <c r="H43" s="148" t="s">
        <v>424</v>
      </c>
      <c r="I43" s="15">
        <v>1439.6219999999998</v>
      </c>
      <c r="J43" s="15">
        <v>4923.9391265999993</v>
      </c>
      <c r="K43" s="15">
        <v>121103</v>
      </c>
      <c r="L43" s="185" t="s">
        <v>1446</v>
      </c>
      <c r="M43" s="335">
        <v>0.13799988439592745</v>
      </c>
      <c r="N43" s="15">
        <v>16712.2</v>
      </c>
      <c r="O43" s="75">
        <v>74.14</v>
      </c>
      <c r="P43" s="15">
        <v>1239.0425080000002</v>
      </c>
      <c r="Q43" s="335">
        <v>0.29463141457139091</v>
      </c>
      <c r="R43" s="148" t="s">
        <v>536</v>
      </c>
      <c r="S43" s="148">
        <v>11</v>
      </c>
      <c r="T43" t="s">
        <v>176</v>
      </c>
    </row>
    <row r="44" spans="1:20" x14ac:dyDescent="0.3">
      <c r="A44" s="148" t="s">
        <v>750</v>
      </c>
      <c r="B44" s="148">
        <v>682</v>
      </c>
      <c r="C44" t="s">
        <v>177</v>
      </c>
      <c r="D44" t="s">
        <v>178</v>
      </c>
      <c r="E44" t="s">
        <v>751</v>
      </c>
      <c r="F44" t="s">
        <v>14</v>
      </c>
      <c r="G44" t="s">
        <v>423</v>
      </c>
      <c r="H44" s="148" t="s">
        <v>424</v>
      </c>
      <c r="I44" s="15">
        <v>208.33</v>
      </c>
      <c r="J44" s="15">
        <v>712.55109900000002</v>
      </c>
      <c r="K44" s="15">
        <v>18559</v>
      </c>
      <c r="L44" s="185" t="s">
        <v>1446</v>
      </c>
      <c r="M44" s="335">
        <v>0.13800851338973005</v>
      </c>
      <c r="N44" s="15">
        <v>2561.3000000000002</v>
      </c>
      <c r="O44" s="75">
        <v>74.14</v>
      </c>
      <c r="P44" s="15">
        <v>189.89478200000002</v>
      </c>
      <c r="Q44" s="335">
        <v>0.278199000117128</v>
      </c>
      <c r="R44" s="148" t="s">
        <v>536</v>
      </c>
      <c r="S44" s="148">
        <v>9</v>
      </c>
      <c r="T44" t="s">
        <v>178</v>
      </c>
    </row>
    <row r="45" spans="1:20" x14ac:dyDescent="0.3">
      <c r="A45" s="148" t="s">
        <v>752</v>
      </c>
      <c r="B45" s="148">
        <v>686</v>
      </c>
      <c r="C45" t="s">
        <v>179</v>
      </c>
      <c r="D45" t="s">
        <v>180</v>
      </c>
      <c r="E45" t="s">
        <v>753</v>
      </c>
      <c r="F45" t="s">
        <v>7</v>
      </c>
      <c r="G45" t="s">
        <v>423</v>
      </c>
      <c r="H45" s="148" t="s">
        <v>424</v>
      </c>
      <c r="I45" s="15">
        <v>160.833</v>
      </c>
      <c r="J45" s="15">
        <v>550.09710989999996</v>
      </c>
      <c r="K45" s="15">
        <v>21691</v>
      </c>
      <c r="L45" s="185" t="s">
        <v>1446</v>
      </c>
      <c r="M45" s="335">
        <v>0.13800654649393759</v>
      </c>
      <c r="N45" s="15">
        <v>2993.5000000000005</v>
      </c>
      <c r="O45" s="75">
        <v>74.14</v>
      </c>
      <c r="P45" s="15">
        <v>221.93809000000002</v>
      </c>
      <c r="Q45" s="335">
        <v>0.18376385832637376</v>
      </c>
      <c r="R45" s="148" t="s">
        <v>536</v>
      </c>
      <c r="S45" s="148">
        <v>8</v>
      </c>
      <c r="T45" t="s">
        <v>180</v>
      </c>
    </row>
    <row r="46" spans="1:20" x14ac:dyDescent="0.3">
      <c r="A46" s="148" t="s">
        <v>754</v>
      </c>
      <c r="B46" s="148">
        <v>658</v>
      </c>
      <c r="C46" t="s">
        <v>183</v>
      </c>
      <c r="D46" t="s">
        <v>184</v>
      </c>
      <c r="E46" t="s">
        <v>755</v>
      </c>
      <c r="F46" t="s">
        <v>6</v>
      </c>
      <c r="G46" t="s">
        <v>425</v>
      </c>
      <c r="H46" s="148" t="s">
        <v>426</v>
      </c>
      <c r="I46" s="15">
        <v>430.86299999999994</v>
      </c>
      <c r="J46" s="15">
        <v>1473.6807188999999</v>
      </c>
      <c r="K46" s="15">
        <v>0</v>
      </c>
      <c r="L46" s="185" t="s">
        <v>490</v>
      </c>
      <c r="M46" s="335" t="s">
        <v>2163</v>
      </c>
      <c r="N46" s="15">
        <v>0</v>
      </c>
      <c r="O46" s="75">
        <v>0</v>
      </c>
      <c r="P46" s="15">
        <v>0</v>
      </c>
      <c r="Q46" s="335" t="s">
        <v>2163</v>
      </c>
      <c r="R46" s="148" t="s">
        <v>536</v>
      </c>
      <c r="S46" s="148">
        <v>10</v>
      </c>
      <c r="T46" t="s">
        <v>184</v>
      </c>
    </row>
    <row r="47" spans="1:20" x14ac:dyDescent="0.3">
      <c r="A47" s="148" t="s">
        <v>754</v>
      </c>
      <c r="B47" s="148">
        <v>658</v>
      </c>
      <c r="C47" t="s">
        <v>183</v>
      </c>
      <c r="D47" t="s">
        <v>184</v>
      </c>
      <c r="E47" t="s">
        <v>755</v>
      </c>
      <c r="F47" t="s">
        <v>6</v>
      </c>
      <c r="G47" t="s">
        <v>423</v>
      </c>
      <c r="H47" s="148" t="s">
        <v>424</v>
      </c>
      <c r="I47" s="15">
        <v>69.108999999999995</v>
      </c>
      <c r="J47" s="15">
        <v>236.37351269999999</v>
      </c>
      <c r="K47" s="15">
        <v>7454</v>
      </c>
      <c r="L47" s="185" t="s">
        <v>1446</v>
      </c>
      <c r="M47" s="335">
        <v>0.13799302387979606</v>
      </c>
      <c r="N47" s="15">
        <v>1028.5999999999999</v>
      </c>
      <c r="O47" s="75">
        <v>74.14</v>
      </c>
      <c r="P47" s="15">
        <v>76.260403999999994</v>
      </c>
      <c r="Q47" s="335">
        <v>0.22980119842504376</v>
      </c>
      <c r="R47" s="148" t="s">
        <v>536</v>
      </c>
      <c r="S47" s="148">
        <v>8</v>
      </c>
      <c r="T47" t="s">
        <v>184</v>
      </c>
    </row>
    <row r="48" spans="1:20" x14ac:dyDescent="0.3">
      <c r="A48" s="148" t="s">
        <v>754</v>
      </c>
      <c r="B48" s="148">
        <v>658</v>
      </c>
      <c r="C48" t="s">
        <v>183</v>
      </c>
      <c r="D48" t="s">
        <v>184</v>
      </c>
      <c r="E48" t="s">
        <v>755</v>
      </c>
      <c r="F48" t="s">
        <v>6</v>
      </c>
      <c r="G48" t="s">
        <v>428</v>
      </c>
      <c r="H48" s="148" t="s">
        <v>429</v>
      </c>
      <c r="I48" s="15">
        <v>0</v>
      </c>
      <c r="J48" s="15">
        <v>0</v>
      </c>
      <c r="K48" s="15" t="s">
        <v>2163</v>
      </c>
      <c r="L48" s="185" t="s">
        <v>490</v>
      </c>
      <c r="M48" s="335" t="s">
        <v>2163</v>
      </c>
      <c r="N48" s="15">
        <v>0</v>
      </c>
      <c r="O48" s="75">
        <v>0</v>
      </c>
      <c r="P48" s="15">
        <v>0</v>
      </c>
      <c r="Q48" s="335" t="s">
        <v>2163</v>
      </c>
      <c r="R48" s="148">
        <v>0</v>
      </c>
      <c r="S48" s="148">
        <v>0</v>
      </c>
      <c r="T48" t="s">
        <v>184</v>
      </c>
    </row>
    <row r="49" spans="1:20" x14ac:dyDescent="0.3">
      <c r="A49" s="148" t="s">
        <v>756</v>
      </c>
      <c r="B49" s="148">
        <v>437</v>
      </c>
      <c r="C49" t="s">
        <v>185</v>
      </c>
      <c r="D49" t="s">
        <v>186</v>
      </c>
      <c r="E49" t="s">
        <v>757</v>
      </c>
      <c r="F49" t="s">
        <v>6</v>
      </c>
      <c r="G49" t="s">
        <v>423</v>
      </c>
      <c r="H49" s="148" t="s">
        <v>424</v>
      </c>
      <c r="I49" s="15">
        <v>316.37799999999999</v>
      </c>
      <c r="J49" s="15">
        <v>1082.1076734000001</v>
      </c>
      <c r="K49" s="15">
        <v>31280</v>
      </c>
      <c r="L49" s="185" t="s">
        <v>1446</v>
      </c>
      <c r="M49" s="335">
        <v>0.1379987212276215</v>
      </c>
      <c r="N49" s="15">
        <v>4316.6000000000004</v>
      </c>
      <c r="O49" s="75">
        <v>74.14</v>
      </c>
      <c r="P49" s="15">
        <v>320.03272400000003</v>
      </c>
      <c r="Q49" s="335">
        <v>0.2506851858870407</v>
      </c>
      <c r="R49" s="148" t="s">
        <v>536</v>
      </c>
      <c r="S49" s="148">
        <v>12</v>
      </c>
      <c r="T49" t="s">
        <v>186</v>
      </c>
    </row>
    <row r="50" spans="1:20" x14ac:dyDescent="0.3">
      <c r="A50" s="148" t="s">
        <v>758</v>
      </c>
      <c r="B50" s="148">
        <v>297</v>
      </c>
      <c r="C50" t="s">
        <v>181</v>
      </c>
      <c r="D50" t="s">
        <v>182</v>
      </c>
      <c r="E50" t="s">
        <v>759</v>
      </c>
      <c r="F50" t="s">
        <v>6</v>
      </c>
      <c r="G50" t="s">
        <v>423</v>
      </c>
      <c r="H50" s="148" t="s">
        <v>424</v>
      </c>
      <c r="I50" s="15">
        <v>665.48699999999985</v>
      </c>
      <c r="J50" s="15">
        <v>2276.1651860999996</v>
      </c>
      <c r="K50" s="15">
        <v>50480</v>
      </c>
      <c r="L50" s="185" t="s">
        <v>1446</v>
      </c>
      <c r="M50" s="335">
        <v>0.13800118858954039</v>
      </c>
      <c r="N50" s="15">
        <v>6966.2999999999993</v>
      </c>
      <c r="O50" s="75">
        <v>74.14</v>
      </c>
      <c r="P50" s="15">
        <v>516.48148199999991</v>
      </c>
      <c r="Q50" s="335">
        <v>0.32673947233107958</v>
      </c>
      <c r="R50" s="148" t="s">
        <v>536</v>
      </c>
      <c r="S50" s="148">
        <v>11</v>
      </c>
      <c r="T50" t="s">
        <v>182</v>
      </c>
    </row>
    <row r="51" spans="1:20" x14ac:dyDescent="0.3">
      <c r="A51" s="148" t="s">
        <v>758</v>
      </c>
      <c r="B51" s="148">
        <v>297</v>
      </c>
      <c r="C51" t="s">
        <v>181</v>
      </c>
      <c r="D51" t="s">
        <v>1287</v>
      </c>
      <c r="E51" t="s">
        <v>759</v>
      </c>
      <c r="F51" t="s">
        <v>6</v>
      </c>
      <c r="G51" t="s">
        <v>425</v>
      </c>
      <c r="H51" s="148" t="s">
        <v>426</v>
      </c>
      <c r="I51" s="15">
        <v>0</v>
      </c>
      <c r="J51" s="15">
        <v>0</v>
      </c>
      <c r="K51" s="15" t="s">
        <v>2163</v>
      </c>
      <c r="L51" s="185" t="s">
        <v>490</v>
      </c>
      <c r="M51" s="335" t="s">
        <v>2163</v>
      </c>
      <c r="N51" s="15">
        <v>0</v>
      </c>
      <c r="O51" s="75">
        <v>0</v>
      </c>
      <c r="P51" s="15">
        <v>0</v>
      </c>
      <c r="Q51" s="335" t="s">
        <v>2163</v>
      </c>
      <c r="R51" s="148">
        <v>0</v>
      </c>
      <c r="S51" s="148">
        <v>0</v>
      </c>
      <c r="T51" t="s">
        <v>182</v>
      </c>
    </row>
    <row r="52" spans="1:20" x14ac:dyDescent="0.3">
      <c r="A52" s="148" t="s">
        <v>760</v>
      </c>
      <c r="B52" s="148">
        <v>368</v>
      </c>
      <c r="C52" t="s">
        <v>187</v>
      </c>
      <c r="D52" t="s">
        <v>188</v>
      </c>
      <c r="E52" t="s">
        <v>761</v>
      </c>
      <c r="F52" t="s">
        <v>7</v>
      </c>
      <c r="G52" t="s">
        <v>423</v>
      </c>
      <c r="H52" s="148" t="s">
        <v>424</v>
      </c>
      <c r="I52" s="15">
        <v>425.685</v>
      </c>
      <c r="J52" s="15">
        <v>1455.9704055</v>
      </c>
      <c r="K52" s="15">
        <v>36845</v>
      </c>
      <c r="L52" s="185" t="s">
        <v>1446</v>
      </c>
      <c r="M52" s="335">
        <v>0.13799972859275345</v>
      </c>
      <c r="N52" s="15">
        <v>5084.6000000000004</v>
      </c>
      <c r="O52" s="75">
        <v>74.14</v>
      </c>
      <c r="P52" s="15">
        <v>376.97224399999999</v>
      </c>
      <c r="Q52" s="335">
        <v>0.28634905508791247</v>
      </c>
      <c r="R52" s="148" t="s">
        <v>536</v>
      </c>
      <c r="S52" s="148">
        <v>12</v>
      </c>
      <c r="T52" t="s">
        <v>188</v>
      </c>
    </row>
    <row r="53" spans="1:20" x14ac:dyDescent="0.3">
      <c r="A53" s="148" t="s">
        <v>576</v>
      </c>
      <c r="B53" s="148">
        <v>1</v>
      </c>
      <c r="C53" t="s">
        <v>1272</v>
      </c>
      <c r="D53" t="s">
        <v>75</v>
      </c>
      <c r="E53" t="s">
        <v>572</v>
      </c>
      <c r="F53" t="s">
        <v>13</v>
      </c>
      <c r="G53" t="s">
        <v>425</v>
      </c>
      <c r="H53" s="148" t="s">
        <v>426</v>
      </c>
      <c r="I53" s="15">
        <v>23099</v>
      </c>
      <c r="J53" s="15">
        <v>79005.50970000001</v>
      </c>
      <c r="K53" s="15">
        <v>0</v>
      </c>
      <c r="L53" s="185" t="s">
        <v>490</v>
      </c>
      <c r="M53" s="335" t="s">
        <v>2163</v>
      </c>
      <c r="N53" s="15">
        <v>205697</v>
      </c>
      <c r="O53" s="75">
        <v>0</v>
      </c>
      <c r="P53" s="15">
        <v>0</v>
      </c>
      <c r="Q53" s="335">
        <v>0.38408683500488588</v>
      </c>
      <c r="R53" s="148" t="s">
        <v>573</v>
      </c>
      <c r="S53" s="148">
        <v>12</v>
      </c>
      <c r="T53" t="s">
        <v>574</v>
      </c>
    </row>
    <row r="54" spans="1:20" x14ac:dyDescent="0.3">
      <c r="A54" s="148" t="s">
        <v>762</v>
      </c>
      <c r="B54" s="148">
        <v>8</v>
      </c>
      <c r="C54" t="s">
        <v>189</v>
      </c>
      <c r="D54" t="s">
        <v>190</v>
      </c>
      <c r="E54" t="s">
        <v>585</v>
      </c>
      <c r="F54" t="s">
        <v>12</v>
      </c>
      <c r="G54" t="s">
        <v>430</v>
      </c>
      <c r="H54" s="148" t="s">
        <v>427</v>
      </c>
      <c r="I54" s="15">
        <v>55031</v>
      </c>
      <c r="J54" s="15">
        <v>188222.52929999999</v>
      </c>
      <c r="K54" s="15">
        <v>1161053</v>
      </c>
      <c r="L54" s="185" t="s">
        <v>1045</v>
      </c>
      <c r="M54" s="335">
        <v>1</v>
      </c>
      <c r="N54" s="15">
        <v>1161053</v>
      </c>
      <c r="O54" s="75">
        <v>52.91</v>
      </c>
      <c r="P54" s="15">
        <v>61431.314229999996</v>
      </c>
      <c r="Q54" s="335">
        <v>0.16211364106548107</v>
      </c>
      <c r="R54" s="148" t="s">
        <v>573</v>
      </c>
      <c r="S54" s="148">
        <v>12</v>
      </c>
      <c r="T54">
        <v>0</v>
      </c>
    </row>
    <row r="55" spans="1:20" x14ac:dyDescent="0.3">
      <c r="A55" s="148" t="s">
        <v>762</v>
      </c>
      <c r="B55" s="148">
        <v>8</v>
      </c>
      <c r="C55" t="s">
        <v>189</v>
      </c>
      <c r="D55" t="s">
        <v>190</v>
      </c>
      <c r="E55" t="s">
        <v>585</v>
      </c>
      <c r="F55" t="s">
        <v>12</v>
      </c>
      <c r="G55" t="s">
        <v>430</v>
      </c>
      <c r="H55" s="148" t="s">
        <v>431</v>
      </c>
      <c r="I55" s="15">
        <v>0</v>
      </c>
      <c r="J55" s="15">
        <v>0</v>
      </c>
      <c r="K55" s="15" t="s">
        <v>2163</v>
      </c>
      <c r="L55" s="185" t="s">
        <v>1045</v>
      </c>
      <c r="M55" s="335" t="s">
        <v>2163</v>
      </c>
      <c r="N55" s="15">
        <v>0</v>
      </c>
      <c r="O55" s="75">
        <v>52.91</v>
      </c>
      <c r="P55" s="15">
        <v>0</v>
      </c>
      <c r="Q55" s="335" t="s">
        <v>2163</v>
      </c>
      <c r="R55" s="148">
        <v>0</v>
      </c>
      <c r="S55" s="148">
        <v>0</v>
      </c>
      <c r="T55">
        <v>0</v>
      </c>
    </row>
    <row r="56" spans="1:20" x14ac:dyDescent="0.3">
      <c r="A56" s="148" t="s">
        <v>762</v>
      </c>
      <c r="B56" s="148">
        <v>8</v>
      </c>
      <c r="C56" t="s">
        <v>189</v>
      </c>
      <c r="D56" t="s">
        <v>190</v>
      </c>
      <c r="E56" t="s">
        <v>585</v>
      </c>
      <c r="F56" t="s">
        <v>12</v>
      </c>
      <c r="G56" t="s">
        <v>430</v>
      </c>
      <c r="H56" s="148" t="s">
        <v>432</v>
      </c>
      <c r="I56" s="15">
        <v>0</v>
      </c>
      <c r="J56" s="15">
        <v>0</v>
      </c>
      <c r="K56" s="15" t="s">
        <v>2163</v>
      </c>
      <c r="L56" s="185" t="s">
        <v>1045</v>
      </c>
      <c r="M56" s="335" t="s">
        <v>2163</v>
      </c>
      <c r="N56" s="15">
        <v>0</v>
      </c>
      <c r="O56" s="75">
        <v>52.91</v>
      </c>
      <c r="P56" s="15">
        <v>0</v>
      </c>
      <c r="Q56" s="335" t="s">
        <v>2163</v>
      </c>
      <c r="R56" s="148">
        <v>0</v>
      </c>
      <c r="S56" s="148">
        <v>0</v>
      </c>
      <c r="T56">
        <v>0</v>
      </c>
    </row>
    <row r="57" spans="1:20" x14ac:dyDescent="0.3">
      <c r="A57" s="148" t="s">
        <v>763</v>
      </c>
      <c r="B57" s="148">
        <v>8</v>
      </c>
      <c r="C57" t="s">
        <v>189</v>
      </c>
      <c r="D57" t="s">
        <v>191</v>
      </c>
      <c r="E57" t="s">
        <v>585</v>
      </c>
      <c r="F57" t="s">
        <v>12</v>
      </c>
      <c r="G57" t="s">
        <v>425</v>
      </c>
      <c r="H57" s="148" t="s">
        <v>426</v>
      </c>
      <c r="I57" s="15">
        <v>46102</v>
      </c>
      <c r="J57" s="15">
        <v>157682.67060000001</v>
      </c>
      <c r="K57" s="15">
        <v>0</v>
      </c>
      <c r="L57" s="185" t="s">
        <v>490</v>
      </c>
      <c r="M57" s="335" t="s">
        <v>2163</v>
      </c>
      <c r="N57" s="15">
        <v>410538</v>
      </c>
      <c r="O57" s="75">
        <v>0</v>
      </c>
      <c r="P57" s="15">
        <v>0</v>
      </c>
      <c r="Q57" s="335">
        <v>0.3840878812679947</v>
      </c>
      <c r="R57" s="148" t="s">
        <v>573</v>
      </c>
      <c r="S57" s="148">
        <v>12</v>
      </c>
      <c r="T57">
        <v>0</v>
      </c>
    </row>
    <row r="58" spans="1:20" x14ac:dyDescent="0.3">
      <c r="A58" s="148" t="s">
        <v>764</v>
      </c>
      <c r="B58" s="148">
        <v>8</v>
      </c>
      <c r="C58" t="s">
        <v>189</v>
      </c>
      <c r="D58" t="s">
        <v>192</v>
      </c>
      <c r="E58" t="s">
        <v>585</v>
      </c>
      <c r="F58" t="s">
        <v>12</v>
      </c>
      <c r="G58" t="s">
        <v>423</v>
      </c>
      <c r="H58" s="148" t="s">
        <v>424</v>
      </c>
      <c r="I58" s="15">
        <v>0</v>
      </c>
      <c r="J58" s="15">
        <v>0</v>
      </c>
      <c r="K58" s="15" t="s">
        <v>2163</v>
      </c>
      <c r="L58" s="185" t="s">
        <v>1446</v>
      </c>
      <c r="M58" s="335" t="s">
        <v>2163</v>
      </c>
      <c r="N58" s="15">
        <v>0</v>
      </c>
      <c r="O58" s="75">
        <v>74.14</v>
      </c>
      <c r="P58" s="15">
        <v>0</v>
      </c>
      <c r="Q58" s="335" t="s">
        <v>2163</v>
      </c>
      <c r="R58" s="148">
        <v>0</v>
      </c>
      <c r="S58" s="148">
        <v>0</v>
      </c>
      <c r="T58">
        <v>0</v>
      </c>
    </row>
    <row r="59" spans="1:20" x14ac:dyDescent="0.3">
      <c r="A59" s="148" t="s">
        <v>764</v>
      </c>
      <c r="B59" s="148">
        <v>8</v>
      </c>
      <c r="C59" t="s">
        <v>189</v>
      </c>
      <c r="D59" t="s">
        <v>192</v>
      </c>
      <c r="E59" t="s">
        <v>585</v>
      </c>
      <c r="F59" t="s">
        <v>12</v>
      </c>
      <c r="G59" t="s">
        <v>430</v>
      </c>
      <c r="H59" s="148" t="s">
        <v>427</v>
      </c>
      <c r="I59" s="15">
        <v>48</v>
      </c>
      <c r="J59" s="15">
        <v>164.17439999999999</v>
      </c>
      <c r="K59" s="15">
        <v>11639</v>
      </c>
      <c r="L59" s="185" t="s">
        <v>1045</v>
      </c>
      <c r="M59" s="335">
        <v>1</v>
      </c>
      <c r="N59" s="15">
        <v>11639</v>
      </c>
      <c r="O59" s="75">
        <v>52.91</v>
      </c>
      <c r="P59" s="15">
        <v>615.81948999999997</v>
      </c>
      <c r="Q59" s="335">
        <v>1.4105541713205601E-2</v>
      </c>
      <c r="R59" s="148" t="s">
        <v>573</v>
      </c>
      <c r="S59" s="148">
        <v>12</v>
      </c>
      <c r="T59">
        <v>0</v>
      </c>
    </row>
    <row r="60" spans="1:20" x14ac:dyDescent="0.3">
      <c r="A60" s="148" t="s">
        <v>764</v>
      </c>
      <c r="B60" s="148">
        <v>8</v>
      </c>
      <c r="C60" t="s">
        <v>189</v>
      </c>
      <c r="D60" t="s">
        <v>192</v>
      </c>
      <c r="E60" t="s">
        <v>585</v>
      </c>
      <c r="F60" t="s">
        <v>12</v>
      </c>
      <c r="G60" t="s">
        <v>430</v>
      </c>
      <c r="I60" s="15">
        <v>0</v>
      </c>
      <c r="J60" s="15">
        <v>0</v>
      </c>
      <c r="K60" s="15" t="s">
        <v>2163</v>
      </c>
      <c r="L60" s="185" t="s">
        <v>1045</v>
      </c>
      <c r="M60" s="335" t="s">
        <v>2163</v>
      </c>
      <c r="N60" s="15">
        <v>0</v>
      </c>
      <c r="O60" s="75">
        <v>52.91</v>
      </c>
      <c r="P60" s="15">
        <v>0</v>
      </c>
      <c r="Q60" s="335" t="s">
        <v>2163</v>
      </c>
      <c r="R60" s="148">
        <v>0</v>
      </c>
      <c r="S60" s="148">
        <v>0</v>
      </c>
      <c r="T60">
        <v>0</v>
      </c>
    </row>
    <row r="61" spans="1:20" x14ac:dyDescent="0.3">
      <c r="A61" s="148" t="s">
        <v>765</v>
      </c>
      <c r="B61" s="148">
        <v>8</v>
      </c>
      <c r="C61" t="s">
        <v>189</v>
      </c>
      <c r="D61" t="s">
        <v>526</v>
      </c>
      <c r="E61" t="s">
        <v>585</v>
      </c>
      <c r="F61" t="s">
        <v>12</v>
      </c>
      <c r="G61" t="s">
        <v>430</v>
      </c>
      <c r="H61" s="148" t="s">
        <v>431</v>
      </c>
      <c r="I61" s="15">
        <v>190536</v>
      </c>
      <c r="J61" s="15">
        <v>651690.28080000007</v>
      </c>
      <c r="K61" s="15">
        <v>0</v>
      </c>
      <c r="L61" s="185" t="s">
        <v>1045</v>
      </c>
      <c r="M61" s="335" t="s">
        <v>2163</v>
      </c>
      <c r="N61" s="15">
        <v>0</v>
      </c>
      <c r="O61" s="75">
        <v>52.91</v>
      </c>
      <c r="P61" s="15">
        <v>0</v>
      </c>
      <c r="Q61" s="335" t="s">
        <v>2163</v>
      </c>
      <c r="R61" s="148" t="s">
        <v>573</v>
      </c>
      <c r="S61" s="148">
        <v>12</v>
      </c>
      <c r="T61">
        <v>0</v>
      </c>
    </row>
    <row r="62" spans="1:20" x14ac:dyDescent="0.3">
      <c r="A62" s="148" t="s">
        <v>765</v>
      </c>
      <c r="B62" s="148">
        <v>8</v>
      </c>
      <c r="C62" t="s">
        <v>189</v>
      </c>
      <c r="D62" t="s">
        <v>526</v>
      </c>
      <c r="E62" t="s">
        <v>585</v>
      </c>
      <c r="F62" t="s">
        <v>12</v>
      </c>
      <c r="G62" t="s">
        <v>430</v>
      </c>
      <c r="H62" s="148" t="s">
        <v>432</v>
      </c>
      <c r="I62" s="15">
        <v>607373</v>
      </c>
      <c r="J62" s="15">
        <v>2077397.8719000001</v>
      </c>
      <c r="K62" s="15">
        <v>6204112</v>
      </c>
      <c r="L62" s="185" t="s">
        <v>1045</v>
      </c>
      <c r="M62" s="335">
        <v>1</v>
      </c>
      <c r="N62" s="15">
        <v>6204112</v>
      </c>
      <c r="O62" s="75">
        <v>52.91</v>
      </c>
      <c r="P62" s="15">
        <v>328259.56591999996</v>
      </c>
      <c r="Q62" s="335">
        <v>0.33484209696730172</v>
      </c>
      <c r="R62" s="148" t="s">
        <v>573</v>
      </c>
      <c r="S62" s="148">
        <v>12</v>
      </c>
      <c r="T62">
        <v>0</v>
      </c>
    </row>
    <row r="63" spans="1:20" x14ac:dyDescent="0.3">
      <c r="A63" s="148" t="s">
        <v>766</v>
      </c>
      <c r="B63" s="148">
        <v>256</v>
      </c>
      <c r="C63" t="s">
        <v>193</v>
      </c>
      <c r="D63" t="s">
        <v>194</v>
      </c>
      <c r="E63" t="s">
        <v>767</v>
      </c>
      <c r="F63" t="s">
        <v>14</v>
      </c>
      <c r="G63" t="s">
        <v>423</v>
      </c>
      <c r="H63" s="148" t="s">
        <v>424</v>
      </c>
      <c r="I63" s="15">
        <v>386.79999999999995</v>
      </c>
      <c r="J63" s="15">
        <v>1322.9720399999999</v>
      </c>
      <c r="K63" s="15">
        <v>36849</v>
      </c>
      <c r="L63" s="185" t="s">
        <v>1446</v>
      </c>
      <c r="M63" s="335">
        <v>0.13800103123558302</v>
      </c>
      <c r="N63" s="15">
        <v>5085.1999999999989</v>
      </c>
      <c r="O63" s="75">
        <v>74.14</v>
      </c>
      <c r="P63" s="15">
        <v>377.01672799999994</v>
      </c>
      <c r="Q63" s="335">
        <v>0.26016126012742863</v>
      </c>
      <c r="R63" s="148" t="s">
        <v>536</v>
      </c>
      <c r="S63" s="148">
        <v>12</v>
      </c>
      <c r="T63" t="s">
        <v>194</v>
      </c>
    </row>
    <row r="64" spans="1:20" x14ac:dyDescent="0.3">
      <c r="A64" s="148" t="s">
        <v>770</v>
      </c>
      <c r="B64" s="148">
        <v>360</v>
      </c>
      <c r="C64" t="s">
        <v>195</v>
      </c>
      <c r="D64" t="s">
        <v>196</v>
      </c>
      <c r="E64" t="s">
        <v>771</v>
      </c>
      <c r="F64" t="s">
        <v>6</v>
      </c>
      <c r="G64" t="s">
        <v>423</v>
      </c>
      <c r="H64" s="148" t="s">
        <v>424</v>
      </c>
      <c r="I64" s="15">
        <v>314.39999999999998</v>
      </c>
      <c r="J64" s="15">
        <v>1075.34232</v>
      </c>
      <c r="K64" s="15">
        <v>32734</v>
      </c>
      <c r="L64" s="185" t="s">
        <v>1446</v>
      </c>
      <c r="M64" s="335">
        <v>0.13799718946660966</v>
      </c>
      <c r="N64" s="15">
        <v>4517.2000000000007</v>
      </c>
      <c r="O64" s="75">
        <v>74.14</v>
      </c>
      <c r="P64" s="15">
        <v>334.90520800000002</v>
      </c>
      <c r="Q64" s="335">
        <v>0.23805506065704415</v>
      </c>
      <c r="R64" s="148" t="s">
        <v>536</v>
      </c>
      <c r="S64" s="148">
        <v>11</v>
      </c>
      <c r="T64" t="s">
        <v>196</v>
      </c>
    </row>
    <row r="65" spans="1:20" x14ac:dyDescent="0.3">
      <c r="A65" s="148" t="s">
        <v>772</v>
      </c>
      <c r="B65" s="148">
        <v>10</v>
      </c>
      <c r="C65" t="s">
        <v>773</v>
      </c>
      <c r="D65" t="s">
        <v>774</v>
      </c>
      <c r="E65" t="s">
        <v>775</v>
      </c>
      <c r="F65" t="s">
        <v>7</v>
      </c>
      <c r="G65" t="s">
        <v>425</v>
      </c>
      <c r="H65" s="148" t="s">
        <v>426</v>
      </c>
      <c r="I65" s="15">
        <v>19135</v>
      </c>
      <c r="J65" s="15">
        <v>65447.440500000004</v>
      </c>
      <c r="K65" s="15">
        <v>0</v>
      </c>
      <c r="L65" s="185" t="s">
        <v>490</v>
      </c>
      <c r="M65" s="335" t="s">
        <v>2163</v>
      </c>
      <c r="N65" s="15">
        <v>170397</v>
      </c>
      <c r="O65" s="75">
        <v>0</v>
      </c>
      <c r="P65" s="15">
        <v>0</v>
      </c>
      <c r="Q65" s="335">
        <v>0.38408798570397368</v>
      </c>
      <c r="R65" s="148" t="s">
        <v>573</v>
      </c>
      <c r="S65" s="148">
        <v>12</v>
      </c>
      <c r="T65">
        <v>0</v>
      </c>
    </row>
    <row r="66" spans="1:20" x14ac:dyDescent="0.3">
      <c r="A66" s="148" t="s">
        <v>776</v>
      </c>
      <c r="B66" s="148">
        <v>10</v>
      </c>
      <c r="C66" t="s">
        <v>773</v>
      </c>
      <c r="D66" t="s">
        <v>198</v>
      </c>
      <c r="E66" t="s">
        <v>775</v>
      </c>
      <c r="F66" t="s">
        <v>7</v>
      </c>
      <c r="G66" t="s">
        <v>423</v>
      </c>
      <c r="H66" s="148" t="s">
        <v>424</v>
      </c>
      <c r="I66" s="15">
        <v>2958</v>
      </c>
      <c r="J66" s="15">
        <v>10117.2474</v>
      </c>
      <c r="K66" s="15">
        <v>242424</v>
      </c>
      <c r="L66" s="185" t="s">
        <v>1446</v>
      </c>
      <c r="M66" s="335">
        <v>0.13800201300201301</v>
      </c>
      <c r="N66" s="15">
        <v>33455</v>
      </c>
      <c r="O66" s="75">
        <v>74.14</v>
      </c>
      <c r="P66" s="15">
        <v>2480.3537000000001</v>
      </c>
      <c r="Q66" s="335">
        <v>0.3024136123150501</v>
      </c>
      <c r="R66" s="148" t="s">
        <v>573</v>
      </c>
      <c r="S66" s="148">
        <v>12</v>
      </c>
      <c r="T66">
        <v>0</v>
      </c>
    </row>
    <row r="67" spans="1:20" x14ac:dyDescent="0.3">
      <c r="A67" s="148" t="s">
        <v>777</v>
      </c>
      <c r="B67" s="148">
        <v>10</v>
      </c>
      <c r="C67" t="s">
        <v>773</v>
      </c>
      <c r="D67" t="s">
        <v>199</v>
      </c>
      <c r="E67" t="s">
        <v>775</v>
      </c>
      <c r="F67" t="s">
        <v>7</v>
      </c>
      <c r="G67" t="s">
        <v>425</v>
      </c>
      <c r="H67" s="148" t="s">
        <v>426</v>
      </c>
      <c r="I67" s="15">
        <v>53198</v>
      </c>
      <c r="J67" s="15">
        <v>181953.1194</v>
      </c>
      <c r="K67" s="15">
        <v>0</v>
      </c>
      <c r="L67" s="185" t="s">
        <v>490</v>
      </c>
      <c r="M67" s="335" t="s">
        <v>2163</v>
      </c>
      <c r="N67" s="15">
        <v>473727</v>
      </c>
      <c r="O67" s="75">
        <v>0</v>
      </c>
      <c r="P67" s="15">
        <v>0</v>
      </c>
      <c r="Q67" s="335">
        <v>0.38408855606710191</v>
      </c>
      <c r="R67" s="148" t="s">
        <v>573</v>
      </c>
      <c r="S67" s="148">
        <v>12</v>
      </c>
      <c r="T67">
        <v>0</v>
      </c>
    </row>
    <row r="68" spans="1:20" x14ac:dyDescent="0.3">
      <c r="A68" s="148" t="s">
        <v>778</v>
      </c>
      <c r="B68" s="148" t="e">
        <v>#N/A</v>
      </c>
      <c r="C68" t="s">
        <v>197</v>
      </c>
      <c r="D68" t="s">
        <v>200</v>
      </c>
      <c r="E68" t="s">
        <v>775</v>
      </c>
      <c r="F68" t="s">
        <v>7</v>
      </c>
      <c r="G68" t="s">
        <v>423</v>
      </c>
      <c r="H68" s="148" t="s">
        <v>427</v>
      </c>
      <c r="I68" s="15">
        <v>0</v>
      </c>
      <c r="J68" s="15">
        <v>0</v>
      </c>
      <c r="K68" s="15" t="s">
        <v>2163</v>
      </c>
      <c r="L68" s="185" t="s">
        <v>1446</v>
      </c>
      <c r="M68" s="335" t="s">
        <v>2163</v>
      </c>
      <c r="N68" s="15">
        <v>0</v>
      </c>
      <c r="O68" s="75">
        <v>74.14</v>
      </c>
      <c r="P68" s="15">
        <v>0</v>
      </c>
      <c r="Q68" s="335" t="s">
        <v>2163</v>
      </c>
      <c r="R68" s="148">
        <v>0</v>
      </c>
      <c r="S68" s="148">
        <v>0</v>
      </c>
      <c r="T68">
        <v>0</v>
      </c>
    </row>
    <row r="69" spans="1:20" x14ac:dyDescent="0.3">
      <c r="A69" s="148" t="s">
        <v>778</v>
      </c>
      <c r="B69" s="148">
        <v>10</v>
      </c>
      <c r="C69" t="s">
        <v>773</v>
      </c>
      <c r="D69" t="s">
        <v>200</v>
      </c>
      <c r="E69" t="s">
        <v>775</v>
      </c>
      <c r="F69" t="s">
        <v>7</v>
      </c>
      <c r="G69" t="s">
        <v>423</v>
      </c>
      <c r="H69" s="148" t="s">
        <v>424</v>
      </c>
      <c r="I69" s="15">
        <v>3104</v>
      </c>
      <c r="J69" s="15">
        <v>10616.611200000001</v>
      </c>
      <c r="K69" s="15">
        <v>169638</v>
      </c>
      <c r="L69" s="185" t="s">
        <v>1446</v>
      </c>
      <c r="M69" s="335">
        <v>0.13570662233697639</v>
      </c>
      <c r="N69" s="15">
        <v>23021</v>
      </c>
      <c r="O69" s="75">
        <v>74.14</v>
      </c>
      <c r="P69" s="15">
        <v>1706.77694</v>
      </c>
      <c r="Q69" s="335">
        <v>0.46117072238391038</v>
      </c>
      <c r="R69" s="148" t="s">
        <v>573</v>
      </c>
      <c r="S69" s="148">
        <v>12</v>
      </c>
      <c r="T69">
        <v>0</v>
      </c>
    </row>
    <row r="70" spans="1:20" x14ac:dyDescent="0.3">
      <c r="A70" s="148" t="s">
        <v>577</v>
      </c>
      <c r="B70" s="148">
        <v>1</v>
      </c>
      <c r="C70" t="s">
        <v>1272</v>
      </c>
      <c r="D70" t="s">
        <v>76</v>
      </c>
      <c r="E70" t="s">
        <v>572</v>
      </c>
      <c r="F70" t="s">
        <v>13</v>
      </c>
      <c r="G70" t="s">
        <v>425</v>
      </c>
      <c r="H70" s="148" t="s">
        <v>426</v>
      </c>
      <c r="I70" s="15">
        <v>238708.00000000003</v>
      </c>
      <c r="J70" s="15">
        <v>816452.97240000009</v>
      </c>
      <c r="K70" s="15">
        <v>0</v>
      </c>
      <c r="L70" s="185" t="s">
        <v>490</v>
      </c>
      <c r="M70" s="335" t="s">
        <v>2163</v>
      </c>
      <c r="N70" s="15">
        <v>2125694</v>
      </c>
      <c r="O70" s="75">
        <v>0</v>
      </c>
      <c r="P70" s="15">
        <v>0</v>
      </c>
      <c r="Q70" s="335">
        <v>0.38408772495006338</v>
      </c>
      <c r="R70" s="148" t="s">
        <v>573</v>
      </c>
      <c r="S70" s="148">
        <v>12</v>
      </c>
      <c r="T70" t="s">
        <v>574</v>
      </c>
    </row>
    <row r="71" spans="1:20" x14ac:dyDescent="0.3">
      <c r="A71" s="148" t="s">
        <v>779</v>
      </c>
      <c r="B71" s="148" t="e">
        <v>#N/A</v>
      </c>
      <c r="C71" t="s">
        <v>197</v>
      </c>
      <c r="D71" t="s">
        <v>201</v>
      </c>
      <c r="E71" t="s">
        <v>775</v>
      </c>
      <c r="F71" t="s">
        <v>7</v>
      </c>
      <c r="G71" t="s">
        <v>435</v>
      </c>
      <c r="H71" s="148" t="s">
        <v>424</v>
      </c>
      <c r="I71" s="15">
        <v>0</v>
      </c>
      <c r="J71" s="15">
        <v>0</v>
      </c>
      <c r="K71" s="15" t="s">
        <v>2163</v>
      </c>
      <c r="L71" s="185" t="s">
        <v>1446</v>
      </c>
      <c r="M71" s="335" t="s">
        <v>2163</v>
      </c>
      <c r="N71" s="15">
        <v>0</v>
      </c>
      <c r="O71" s="75">
        <v>72.233333333333306</v>
      </c>
      <c r="P71" s="15">
        <v>0</v>
      </c>
      <c r="Q71" s="335" t="s">
        <v>2163</v>
      </c>
      <c r="R71" s="148">
        <v>0</v>
      </c>
      <c r="S71" s="148">
        <v>0</v>
      </c>
      <c r="T71">
        <v>0</v>
      </c>
    </row>
    <row r="72" spans="1:20" x14ac:dyDescent="0.3">
      <c r="A72" s="148" t="s">
        <v>779</v>
      </c>
      <c r="B72" s="148">
        <v>10</v>
      </c>
      <c r="C72" t="s">
        <v>773</v>
      </c>
      <c r="D72" t="s">
        <v>201</v>
      </c>
      <c r="E72" t="s">
        <v>775</v>
      </c>
      <c r="F72" t="s">
        <v>7</v>
      </c>
      <c r="G72" t="s">
        <v>537</v>
      </c>
      <c r="H72" s="148" t="s">
        <v>427</v>
      </c>
      <c r="I72" s="15">
        <v>17823</v>
      </c>
      <c r="J72" s="15">
        <v>60960.0069</v>
      </c>
      <c r="K72" s="15">
        <v>1403514</v>
      </c>
      <c r="L72" s="185" t="s">
        <v>1446</v>
      </c>
      <c r="M72" s="335">
        <v>0.1225502560002964</v>
      </c>
      <c r="N72" s="15">
        <v>172001</v>
      </c>
      <c r="O72" s="75">
        <v>74</v>
      </c>
      <c r="P72" s="15">
        <v>12728.074000000001</v>
      </c>
      <c r="Q72" s="335">
        <v>0.35441658420590577</v>
      </c>
      <c r="R72" s="148" t="s">
        <v>573</v>
      </c>
      <c r="S72" s="148">
        <v>12</v>
      </c>
      <c r="T72">
        <v>0</v>
      </c>
    </row>
    <row r="73" spans="1:20" x14ac:dyDescent="0.3">
      <c r="A73" s="148" t="s">
        <v>779</v>
      </c>
      <c r="B73" s="148">
        <v>10</v>
      </c>
      <c r="C73" t="s">
        <v>773</v>
      </c>
      <c r="D73" t="s">
        <v>201</v>
      </c>
      <c r="E73" t="s">
        <v>775</v>
      </c>
      <c r="F73" t="s">
        <v>7</v>
      </c>
      <c r="G73" t="s">
        <v>435</v>
      </c>
      <c r="H73" s="148" t="s">
        <v>427</v>
      </c>
      <c r="I73" s="15">
        <v>0</v>
      </c>
      <c r="J73" s="15">
        <v>0</v>
      </c>
      <c r="K73" s="15">
        <v>0</v>
      </c>
      <c r="L73" s="185" t="s">
        <v>1446</v>
      </c>
      <c r="M73" s="335" t="s">
        <v>2163</v>
      </c>
      <c r="N73" s="15">
        <v>0</v>
      </c>
      <c r="O73" s="75">
        <v>72.233333333333306</v>
      </c>
      <c r="P73" s="15">
        <v>0</v>
      </c>
      <c r="Q73" s="335" t="s">
        <v>2163</v>
      </c>
      <c r="R73" s="148" t="s">
        <v>573</v>
      </c>
      <c r="S73" s="148">
        <v>12</v>
      </c>
      <c r="T73">
        <v>0</v>
      </c>
    </row>
    <row r="74" spans="1:20" x14ac:dyDescent="0.3">
      <c r="A74" s="148" t="s">
        <v>780</v>
      </c>
      <c r="B74" s="148">
        <v>160</v>
      </c>
      <c r="C74" t="s">
        <v>1403</v>
      </c>
      <c r="D74" t="s">
        <v>203</v>
      </c>
      <c r="E74" t="s">
        <v>781</v>
      </c>
      <c r="F74" t="s">
        <v>7</v>
      </c>
      <c r="G74" t="s">
        <v>425</v>
      </c>
      <c r="H74" s="148" t="s">
        <v>426</v>
      </c>
      <c r="I74" s="15">
        <v>3157.9999999999995</v>
      </c>
      <c r="J74" s="15">
        <v>10801.3074</v>
      </c>
      <c r="K74" s="15">
        <v>0</v>
      </c>
      <c r="L74" s="185" t="s">
        <v>490</v>
      </c>
      <c r="M74" s="335" t="s">
        <v>2163</v>
      </c>
      <c r="N74" s="15">
        <v>28123</v>
      </c>
      <c r="O74" s="75">
        <v>0</v>
      </c>
      <c r="P74" s="15">
        <v>0</v>
      </c>
      <c r="Q74" s="335">
        <v>0.38407379724780427</v>
      </c>
      <c r="R74" s="148" t="s">
        <v>573</v>
      </c>
      <c r="S74" s="148">
        <v>12</v>
      </c>
      <c r="T74" t="s">
        <v>782</v>
      </c>
    </row>
    <row r="75" spans="1:20" x14ac:dyDescent="0.3">
      <c r="A75" s="148" t="s">
        <v>783</v>
      </c>
      <c r="B75" s="148">
        <v>160</v>
      </c>
      <c r="C75" t="s">
        <v>1403</v>
      </c>
      <c r="D75" t="s">
        <v>204</v>
      </c>
      <c r="E75" t="s">
        <v>781</v>
      </c>
      <c r="F75" t="s">
        <v>7</v>
      </c>
      <c r="G75" t="s">
        <v>423</v>
      </c>
      <c r="H75" s="148" t="s">
        <v>424</v>
      </c>
      <c r="I75" s="15">
        <v>6137</v>
      </c>
      <c r="J75" s="15">
        <v>20990.381100000002</v>
      </c>
      <c r="K75" s="15">
        <v>482328</v>
      </c>
      <c r="L75" s="185" t="s">
        <v>1446</v>
      </c>
      <c r="M75" s="335">
        <v>0.13809482343965102</v>
      </c>
      <c r="N75" s="15">
        <v>66607</v>
      </c>
      <c r="O75" s="75">
        <v>74.14</v>
      </c>
      <c r="P75" s="15">
        <v>4938.2429800000009</v>
      </c>
      <c r="Q75" s="335">
        <v>0.31513776479949557</v>
      </c>
      <c r="R75" s="148" t="s">
        <v>573</v>
      </c>
      <c r="S75" s="148">
        <v>12</v>
      </c>
      <c r="T75" t="s">
        <v>782</v>
      </c>
    </row>
    <row r="76" spans="1:20" x14ac:dyDescent="0.3">
      <c r="A76" s="148" t="s">
        <v>784</v>
      </c>
      <c r="B76" s="148">
        <v>160</v>
      </c>
      <c r="C76" t="s">
        <v>1403</v>
      </c>
      <c r="D76" t="s">
        <v>205</v>
      </c>
      <c r="E76" t="s">
        <v>781</v>
      </c>
      <c r="F76" t="s">
        <v>7</v>
      </c>
      <c r="G76" t="s">
        <v>425</v>
      </c>
      <c r="H76" s="148" t="s">
        <v>426</v>
      </c>
      <c r="I76" s="15">
        <v>16620</v>
      </c>
      <c r="J76" s="15">
        <v>56845.385999999999</v>
      </c>
      <c r="K76" s="15">
        <v>0</v>
      </c>
      <c r="L76" s="185" t="s">
        <v>490</v>
      </c>
      <c r="M76" s="335" t="s">
        <v>2163</v>
      </c>
      <c r="N76" s="15">
        <v>148000</v>
      </c>
      <c r="O76" s="75">
        <v>0</v>
      </c>
      <c r="P76" s="15">
        <v>0</v>
      </c>
      <c r="Q76" s="335">
        <v>0.38409044594594594</v>
      </c>
      <c r="R76" s="148" t="s">
        <v>573</v>
      </c>
      <c r="S76" s="148">
        <v>12</v>
      </c>
      <c r="T76" t="s">
        <v>782</v>
      </c>
    </row>
    <row r="77" spans="1:20" x14ac:dyDescent="0.3">
      <c r="A77" s="148" t="s">
        <v>785</v>
      </c>
      <c r="B77" s="148">
        <v>383</v>
      </c>
      <c r="C77" t="s">
        <v>398</v>
      </c>
      <c r="D77" t="s">
        <v>399</v>
      </c>
      <c r="E77" t="s">
        <v>786</v>
      </c>
      <c r="F77" t="s">
        <v>5</v>
      </c>
      <c r="G77" t="s">
        <v>423</v>
      </c>
      <c r="H77" s="148" t="s">
        <v>424</v>
      </c>
      <c r="I77" s="15">
        <v>0</v>
      </c>
      <c r="J77" s="15">
        <v>0</v>
      </c>
      <c r="K77" s="15" t="s">
        <v>2163</v>
      </c>
      <c r="L77" s="185" t="s">
        <v>1446</v>
      </c>
      <c r="M77" s="335" t="s">
        <v>2163</v>
      </c>
      <c r="N77" s="15">
        <v>0</v>
      </c>
      <c r="O77" s="75">
        <v>74.14</v>
      </c>
      <c r="P77" s="15">
        <v>0</v>
      </c>
      <c r="Q77" s="335" t="s">
        <v>2163</v>
      </c>
      <c r="R77" s="148">
        <v>0</v>
      </c>
      <c r="S77" s="148">
        <v>0</v>
      </c>
      <c r="T77" t="s">
        <v>399</v>
      </c>
    </row>
    <row r="78" spans="1:20" x14ac:dyDescent="0.3">
      <c r="A78" s="148" t="s">
        <v>787</v>
      </c>
      <c r="B78" s="148">
        <v>720</v>
      </c>
      <c r="C78" t="s">
        <v>788</v>
      </c>
      <c r="D78" t="s">
        <v>789</v>
      </c>
      <c r="E78" t="s">
        <v>585</v>
      </c>
      <c r="F78" t="s">
        <v>12</v>
      </c>
      <c r="G78" t="s">
        <v>423</v>
      </c>
      <c r="H78" s="148" t="s">
        <v>424</v>
      </c>
      <c r="I78" s="15">
        <v>65.66</v>
      </c>
      <c r="J78" s="15">
        <v>224.576898</v>
      </c>
      <c r="K78" s="15">
        <v>4326</v>
      </c>
      <c r="L78" s="185" t="s">
        <v>1446</v>
      </c>
      <c r="M78" s="335">
        <v>0.13777161349976885</v>
      </c>
      <c r="N78" s="15">
        <v>596</v>
      </c>
      <c r="O78" s="75">
        <v>74.14</v>
      </c>
      <c r="P78" s="15">
        <v>44.187440000000002</v>
      </c>
      <c r="Q78" s="335">
        <v>0.37680687583892619</v>
      </c>
      <c r="R78" s="148" t="s">
        <v>573</v>
      </c>
      <c r="S78" s="148">
        <v>12</v>
      </c>
      <c r="T78">
        <v>0</v>
      </c>
    </row>
    <row r="79" spans="1:20" x14ac:dyDescent="0.3">
      <c r="A79" s="148" t="s">
        <v>790</v>
      </c>
      <c r="B79" s="148">
        <v>726</v>
      </c>
      <c r="C79" t="s">
        <v>791</v>
      </c>
      <c r="D79" t="s">
        <v>792</v>
      </c>
      <c r="E79" t="s">
        <v>585</v>
      </c>
      <c r="F79" t="s">
        <v>12</v>
      </c>
      <c r="G79" t="s">
        <v>433</v>
      </c>
      <c r="H79" s="148" t="s">
        <v>434</v>
      </c>
      <c r="I79" s="15">
        <v>71202</v>
      </c>
      <c r="J79" s="15">
        <v>243532.20060000001</v>
      </c>
      <c r="K79" s="15">
        <v>42481</v>
      </c>
      <c r="L79" s="185" t="s">
        <v>1046</v>
      </c>
      <c r="M79" s="335">
        <v>15.04326640145006</v>
      </c>
      <c r="N79" s="15">
        <v>639053</v>
      </c>
      <c r="O79" s="75">
        <v>97.13</v>
      </c>
      <c r="P79" s="15">
        <v>62071.21789</v>
      </c>
      <c r="Q79" s="335">
        <v>0.38108294711080304</v>
      </c>
      <c r="R79" s="148" t="s">
        <v>573</v>
      </c>
      <c r="S79" s="148">
        <v>12</v>
      </c>
      <c r="T79">
        <v>0</v>
      </c>
    </row>
    <row r="80" spans="1:20" x14ac:dyDescent="0.3">
      <c r="A80" s="148" t="s">
        <v>790</v>
      </c>
      <c r="B80" s="148" t="e">
        <v>#N/A</v>
      </c>
      <c r="C80" t="s">
        <v>1289</v>
      </c>
      <c r="D80" t="s">
        <v>792</v>
      </c>
      <c r="E80" t="s">
        <v>585</v>
      </c>
      <c r="F80" t="s">
        <v>12</v>
      </c>
      <c r="G80" t="s">
        <v>1448</v>
      </c>
      <c r="H80" s="148" t="s">
        <v>434</v>
      </c>
      <c r="I80" s="15">
        <v>0</v>
      </c>
      <c r="J80" s="15">
        <v>0</v>
      </c>
      <c r="K80" s="15" t="s">
        <v>2163</v>
      </c>
      <c r="L80" s="185" t="b">
        <v>0</v>
      </c>
      <c r="M80" s="335" t="s">
        <v>2163</v>
      </c>
      <c r="N80" s="15">
        <v>0</v>
      </c>
      <c r="O80" s="75">
        <v>93.24</v>
      </c>
      <c r="P80" s="15">
        <v>0</v>
      </c>
      <c r="Q80" s="335" t="s">
        <v>2163</v>
      </c>
      <c r="R80" s="148">
        <v>0</v>
      </c>
      <c r="S80" s="148">
        <v>0</v>
      </c>
      <c r="T80">
        <v>0</v>
      </c>
    </row>
    <row r="81" spans="1:20" x14ac:dyDescent="0.3">
      <c r="A81" s="148" t="s">
        <v>793</v>
      </c>
      <c r="B81" s="148">
        <v>724</v>
      </c>
      <c r="C81" t="s">
        <v>794</v>
      </c>
      <c r="D81" t="s">
        <v>795</v>
      </c>
      <c r="E81" t="s">
        <v>585</v>
      </c>
      <c r="F81" t="s">
        <v>12</v>
      </c>
      <c r="G81" t="s">
        <v>1047</v>
      </c>
      <c r="H81" s="148" t="s">
        <v>424</v>
      </c>
      <c r="I81" s="15">
        <v>36884.460999999996</v>
      </c>
      <c r="J81" s="15">
        <v>126155.92195829999</v>
      </c>
      <c r="K81" s="15">
        <v>712054</v>
      </c>
      <c r="L81" s="185" t="s">
        <v>1045</v>
      </c>
      <c r="M81" s="335">
        <v>0.53024208838093745</v>
      </c>
      <c r="N81" s="15">
        <v>377561</v>
      </c>
      <c r="O81" s="75">
        <v>52.07</v>
      </c>
      <c r="P81" s="15">
        <v>19659.601269999999</v>
      </c>
      <c r="Q81" s="335">
        <v>0.33413388024266277</v>
      </c>
      <c r="R81" s="148" t="s">
        <v>573</v>
      </c>
      <c r="S81" s="148">
        <v>12</v>
      </c>
      <c r="T81">
        <v>0</v>
      </c>
    </row>
    <row r="82" spans="1:20" x14ac:dyDescent="0.3">
      <c r="A82" s="148" t="s">
        <v>793</v>
      </c>
      <c r="B82" s="148">
        <v>724</v>
      </c>
      <c r="C82" t="s">
        <v>794</v>
      </c>
      <c r="D82" t="s">
        <v>795</v>
      </c>
      <c r="E82" t="s">
        <v>585</v>
      </c>
      <c r="F82" t="s">
        <v>12</v>
      </c>
      <c r="G82" t="s">
        <v>430</v>
      </c>
      <c r="H82" s="148" t="s">
        <v>424</v>
      </c>
      <c r="I82" s="15">
        <v>13.539</v>
      </c>
      <c r="J82" s="15">
        <v>46.307441699999998</v>
      </c>
      <c r="K82" s="15">
        <v>139</v>
      </c>
      <c r="L82" s="185" t="s">
        <v>1045</v>
      </c>
      <c r="M82" s="335">
        <v>1</v>
      </c>
      <c r="N82" s="15">
        <v>139</v>
      </c>
      <c r="O82" s="75">
        <v>52.91</v>
      </c>
      <c r="P82" s="15">
        <v>7.3544900000000002</v>
      </c>
      <c r="Q82" s="335">
        <v>0.33314706258992804</v>
      </c>
      <c r="R82" s="148" t="s">
        <v>573</v>
      </c>
      <c r="S82" s="148">
        <v>12</v>
      </c>
      <c r="T82">
        <v>0</v>
      </c>
    </row>
    <row r="83" spans="1:20" x14ac:dyDescent="0.3">
      <c r="A83" s="148" t="s">
        <v>796</v>
      </c>
      <c r="B83" s="148">
        <v>320</v>
      </c>
      <c r="C83" t="s">
        <v>206</v>
      </c>
      <c r="D83" t="s">
        <v>207</v>
      </c>
      <c r="E83" t="s">
        <v>797</v>
      </c>
      <c r="F83" t="s">
        <v>6</v>
      </c>
      <c r="G83" t="s">
        <v>423</v>
      </c>
      <c r="H83" s="148" t="s">
        <v>424</v>
      </c>
      <c r="I83" s="15">
        <v>622.50300000000004</v>
      </c>
      <c r="J83" s="15">
        <v>2129.1470109000002</v>
      </c>
      <c r="K83" s="15">
        <v>52233</v>
      </c>
      <c r="L83" s="185" t="s">
        <v>1446</v>
      </c>
      <c r="M83" s="335">
        <v>0.13799896617081153</v>
      </c>
      <c r="N83" s="15">
        <v>7208.0999999999995</v>
      </c>
      <c r="O83" s="75">
        <v>74.14</v>
      </c>
      <c r="P83" s="15">
        <v>534.40853400000003</v>
      </c>
      <c r="Q83" s="335">
        <v>0.29538255724809592</v>
      </c>
      <c r="R83" s="148" t="s">
        <v>536</v>
      </c>
      <c r="S83" s="148">
        <v>12</v>
      </c>
      <c r="T83" t="s">
        <v>207</v>
      </c>
    </row>
    <row r="84" spans="1:20" x14ac:dyDescent="0.3">
      <c r="A84" s="148" t="s">
        <v>583</v>
      </c>
      <c r="B84" s="148">
        <v>742</v>
      </c>
      <c r="C84" t="s">
        <v>584</v>
      </c>
      <c r="D84" t="s">
        <v>78</v>
      </c>
      <c r="E84" t="s">
        <v>585</v>
      </c>
      <c r="F84" t="s">
        <v>12</v>
      </c>
      <c r="G84" t="s">
        <v>428</v>
      </c>
      <c r="H84" s="148" t="s">
        <v>429</v>
      </c>
      <c r="I84" s="15">
        <v>3970</v>
      </c>
      <c r="J84" s="15">
        <v>13578.591</v>
      </c>
      <c r="K84" s="15">
        <v>0</v>
      </c>
      <c r="L84" s="185" t="s">
        <v>490</v>
      </c>
      <c r="M84" s="335" t="s">
        <v>2163</v>
      </c>
      <c r="N84" s="15">
        <v>35353</v>
      </c>
      <c r="O84" s="75">
        <v>0</v>
      </c>
      <c r="P84" s="15">
        <v>0</v>
      </c>
      <c r="Q84" s="335">
        <v>0.38408596158741831</v>
      </c>
      <c r="R84" s="148" t="s">
        <v>573</v>
      </c>
      <c r="S84" s="148">
        <v>12</v>
      </c>
      <c r="T84">
        <v>0</v>
      </c>
    </row>
    <row r="85" spans="1:20" x14ac:dyDescent="0.3">
      <c r="A85" s="148" t="s">
        <v>798</v>
      </c>
      <c r="B85" s="148">
        <v>701</v>
      </c>
      <c r="C85" t="s">
        <v>208</v>
      </c>
      <c r="D85" t="s">
        <v>209</v>
      </c>
      <c r="E85" t="s">
        <v>799</v>
      </c>
      <c r="F85" t="s">
        <v>13</v>
      </c>
      <c r="G85" t="s">
        <v>423</v>
      </c>
      <c r="H85" s="148" t="s">
        <v>424</v>
      </c>
      <c r="I85" s="15">
        <v>320.92099999999999</v>
      </c>
      <c r="J85" s="15">
        <v>1097.6460963</v>
      </c>
      <c r="K85" s="15">
        <v>26533</v>
      </c>
      <c r="L85" s="185" t="s">
        <v>1446</v>
      </c>
      <c r="M85" s="335">
        <v>0.13800173369012173</v>
      </c>
      <c r="N85" s="15">
        <v>3661.6</v>
      </c>
      <c r="O85" s="75">
        <v>74.14</v>
      </c>
      <c r="P85" s="15">
        <v>271.471024</v>
      </c>
      <c r="Q85" s="335">
        <v>0.29977225701878957</v>
      </c>
      <c r="R85" s="148" t="s">
        <v>536</v>
      </c>
      <c r="S85" s="148">
        <v>12</v>
      </c>
      <c r="T85" t="s">
        <v>209</v>
      </c>
    </row>
    <row r="86" spans="1:20" x14ac:dyDescent="0.3">
      <c r="A86" s="148" t="s">
        <v>800</v>
      </c>
      <c r="B86" s="148">
        <v>442</v>
      </c>
      <c r="C86" t="s">
        <v>211</v>
      </c>
      <c r="D86" t="s">
        <v>212</v>
      </c>
      <c r="E86" t="s">
        <v>801</v>
      </c>
      <c r="F86" t="s">
        <v>4</v>
      </c>
      <c r="G86" t="s">
        <v>423</v>
      </c>
      <c r="H86" s="148" t="s">
        <v>424</v>
      </c>
      <c r="I86" s="15">
        <v>748.6450000000001</v>
      </c>
      <c r="J86" s="15">
        <v>2560.5904935000003</v>
      </c>
      <c r="K86" s="15">
        <v>62204</v>
      </c>
      <c r="L86" s="185" t="s">
        <v>1446</v>
      </c>
      <c r="M86" s="335">
        <v>0.13799916404089771</v>
      </c>
      <c r="N86" s="15">
        <v>8584.1</v>
      </c>
      <c r="O86" s="75">
        <v>74.14</v>
      </c>
      <c r="P86" s="15">
        <v>636.42517399999997</v>
      </c>
      <c r="Q86" s="335">
        <v>0.29829457875607229</v>
      </c>
      <c r="R86" s="148" t="s">
        <v>536</v>
      </c>
      <c r="S86" s="148">
        <v>12</v>
      </c>
      <c r="T86" t="s">
        <v>212</v>
      </c>
    </row>
    <row r="87" spans="1:20" x14ac:dyDescent="0.3">
      <c r="A87" s="148" t="s">
        <v>802</v>
      </c>
      <c r="B87" s="148">
        <v>0</v>
      </c>
      <c r="C87" t="s">
        <v>213</v>
      </c>
      <c r="D87" t="s">
        <v>803</v>
      </c>
      <c r="E87" t="s">
        <v>585</v>
      </c>
      <c r="F87" t="s">
        <v>12</v>
      </c>
      <c r="G87" t="s">
        <v>428</v>
      </c>
      <c r="H87" s="148" t="s">
        <v>429</v>
      </c>
      <c r="I87" s="15">
        <v>48221</v>
      </c>
      <c r="J87" s="15">
        <v>164930.28630000001</v>
      </c>
      <c r="K87" s="15">
        <v>0</v>
      </c>
      <c r="L87" s="185" t="s">
        <v>490</v>
      </c>
      <c r="M87" s="335" t="s">
        <v>2163</v>
      </c>
      <c r="N87" s="15">
        <v>429408</v>
      </c>
      <c r="O87" s="75">
        <v>0</v>
      </c>
      <c r="P87" s="15">
        <v>0</v>
      </c>
      <c r="Q87" s="335">
        <v>0.38408759571316792</v>
      </c>
      <c r="R87" s="148" t="s">
        <v>573</v>
      </c>
      <c r="S87" s="148">
        <v>12</v>
      </c>
      <c r="T87">
        <v>0</v>
      </c>
    </row>
    <row r="88" spans="1:20" x14ac:dyDescent="0.3">
      <c r="A88" s="148" t="s">
        <v>804</v>
      </c>
      <c r="B88" s="148">
        <v>88</v>
      </c>
      <c r="C88" t="s">
        <v>216</v>
      </c>
      <c r="D88" t="s">
        <v>217</v>
      </c>
      <c r="E88" t="s">
        <v>805</v>
      </c>
      <c r="F88" t="s">
        <v>4</v>
      </c>
      <c r="G88" t="s">
        <v>423</v>
      </c>
      <c r="H88" s="148" t="s">
        <v>424</v>
      </c>
      <c r="I88" s="15">
        <v>2102.3999999999996</v>
      </c>
      <c r="J88" s="15">
        <v>7190.8387199999988</v>
      </c>
      <c r="K88" s="15">
        <v>163311</v>
      </c>
      <c r="L88" s="185" t="s">
        <v>1446</v>
      </c>
      <c r="M88" s="335">
        <v>0.13799927745222307</v>
      </c>
      <c r="N88" s="15">
        <v>22536.799999999999</v>
      </c>
      <c r="O88" s="75">
        <v>74.14</v>
      </c>
      <c r="P88" s="15">
        <v>1670.8783519999999</v>
      </c>
      <c r="Q88" s="335">
        <v>0.31907097369635434</v>
      </c>
      <c r="R88" s="148" t="s">
        <v>536</v>
      </c>
      <c r="S88" s="148">
        <v>11</v>
      </c>
      <c r="T88" t="s">
        <v>217</v>
      </c>
    </row>
    <row r="89" spans="1:20" x14ac:dyDescent="0.3">
      <c r="A89" s="148" t="s">
        <v>806</v>
      </c>
      <c r="B89" s="148">
        <v>274</v>
      </c>
      <c r="C89" t="s">
        <v>214</v>
      </c>
      <c r="D89" t="s">
        <v>807</v>
      </c>
      <c r="E89" t="s">
        <v>808</v>
      </c>
      <c r="F89" t="s">
        <v>14</v>
      </c>
      <c r="G89" t="s">
        <v>423</v>
      </c>
      <c r="H89" s="148" t="s">
        <v>424</v>
      </c>
      <c r="I89" s="15">
        <v>6033.3319999999994</v>
      </c>
      <c r="J89" s="15">
        <v>20635.805439599997</v>
      </c>
      <c r="K89" s="15">
        <v>423889</v>
      </c>
      <c r="L89" s="185" t="s">
        <v>1446</v>
      </c>
      <c r="M89" s="335">
        <v>0.13800004246394695</v>
      </c>
      <c r="N89" s="15">
        <v>58496.700000000004</v>
      </c>
      <c r="O89" s="75">
        <v>74.14</v>
      </c>
      <c r="P89" s="15">
        <v>4336.9453380000004</v>
      </c>
      <c r="Q89" s="335">
        <v>0.35276871070675775</v>
      </c>
      <c r="R89" s="148" t="s">
        <v>536</v>
      </c>
      <c r="S89" s="148">
        <v>12</v>
      </c>
      <c r="T89" t="s">
        <v>215</v>
      </c>
    </row>
    <row r="90" spans="1:20" x14ac:dyDescent="0.3">
      <c r="A90" s="148" t="s">
        <v>809</v>
      </c>
      <c r="B90" s="148">
        <v>341</v>
      </c>
      <c r="C90" t="s">
        <v>218</v>
      </c>
      <c r="D90" t="s">
        <v>219</v>
      </c>
      <c r="E90" t="s">
        <v>810</v>
      </c>
      <c r="F90" t="s">
        <v>14</v>
      </c>
      <c r="G90" t="s">
        <v>423</v>
      </c>
      <c r="H90" s="148" t="s">
        <v>424</v>
      </c>
      <c r="I90" s="15">
        <v>446.26899999999995</v>
      </c>
      <c r="J90" s="15">
        <v>1526.3738606999998</v>
      </c>
      <c r="K90" s="15">
        <v>39860</v>
      </c>
      <c r="L90" s="185" t="s">
        <v>1446</v>
      </c>
      <c r="M90" s="335">
        <v>0.1380005017561465</v>
      </c>
      <c r="N90" s="15">
        <v>5500.7</v>
      </c>
      <c r="O90" s="75">
        <v>74.14</v>
      </c>
      <c r="P90" s="15">
        <v>407.82189799999998</v>
      </c>
      <c r="Q90" s="335">
        <v>0.27748720357409057</v>
      </c>
      <c r="R90" s="148" t="s">
        <v>536</v>
      </c>
      <c r="S90" s="148">
        <v>12</v>
      </c>
      <c r="T90" t="s">
        <v>219</v>
      </c>
    </row>
    <row r="91" spans="1:20" x14ac:dyDescent="0.3">
      <c r="A91" s="148" t="s">
        <v>811</v>
      </c>
      <c r="B91" s="148">
        <v>13</v>
      </c>
      <c r="C91" t="s">
        <v>220</v>
      </c>
      <c r="D91" t="s">
        <v>531</v>
      </c>
      <c r="E91" t="s">
        <v>585</v>
      </c>
      <c r="F91" t="s">
        <v>12</v>
      </c>
      <c r="G91" t="s">
        <v>1048</v>
      </c>
      <c r="H91" s="148" t="s">
        <v>1049</v>
      </c>
      <c r="I91" s="15">
        <v>-3280</v>
      </c>
      <c r="J91" s="15">
        <v>-11218.584000000001</v>
      </c>
      <c r="K91" s="15">
        <v>3452</v>
      </c>
      <c r="L91" s="185" t="s">
        <v>1048</v>
      </c>
      <c r="M91" s="335">
        <v>0</v>
      </c>
      <c r="N91" s="15">
        <v>0</v>
      </c>
      <c r="O91" s="75">
        <v>0</v>
      </c>
      <c r="P91" s="15">
        <v>0</v>
      </c>
      <c r="Q91" s="335" t="s">
        <v>2163</v>
      </c>
      <c r="R91" s="148" t="s">
        <v>573</v>
      </c>
      <c r="S91" s="148">
        <v>12</v>
      </c>
      <c r="T91">
        <v>0</v>
      </c>
    </row>
    <row r="92" spans="1:20" x14ac:dyDescent="0.3">
      <c r="A92" s="148" t="s">
        <v>812</v>
      </c>
      <c r="B92" s="148">
        <v>13</v>
      </c>
      <c r="C92" t="s">
        <v>220</v>
      </c>
      <c r="D92" t="s">
        <v>221</v>
      </c>
      <c r="E92" t="s">
        <v>585</v>
      </c>
      <c r="F92" t="s">
        <v>12</v>
      </c>
      <c r="G92" t="s">
        <v>423</v>
      </c>
      <c r="H92" s="148" t="s">
        <v>427</v>
      </c>
      <c r="I92" s="15">
        <v>-133</v>
      </c>
      <c r="J92" s="15">
        <v>-454.8999</v>
      </c>
      <c r="K92" s="15">
        <v>7182</v>
      </c>
      <c r="L92" s="185" t="s">
        <v>1446</v>
      </c>
      <c r="M92" s="335">
        <v>0.1314397103870788</v>
      </c>
      <c r="N92" s="15">
        <v>944</v>
      </c>
      <c r="O92" s="75">
        <v>74.14</v>
      </c>
      <c r="P92" s="15">
        <v>69.988160000000008</v>
      </c>
      <c r="Q92" s="335">
        <v>-0.48188548728813557</v>
      </c>
      <c r="R92" s="148" t="s">
        <v>573</v>
      </c>
      <c r="S92" s="148">
        <v>12</v>
      </c>
      <c r="T92">
        <v>0</v>
      </c>
    </row>
    <row r="93" spans="1:20" x14ac:dyDescent="0.3">
      <c r="A93" s="148" t="s">
        <v>813</v>
      </c>
      <c r="B93" s="148">
        <v>13</v>
      </c>
      <c r="C93" t="s">
        <v>220</v>
      </c>
      <c r="D93" t="s">
        <v>814</v>
      </c>
      <c r="E93" t="s">
        <v>585</v>
      </c>
      <c r="F93" t="s">
        <v>12</v>
      </c>
      <c r="G93" t="s">
        <v>428</v>
      </c>
      <c r="H93" s="148" t="s">
        <v>429</v>
      </c>
      <c r="I93" s="15">
        <v>60105.999999999993</v>
      </c>
      <c r="J93" s="15">
        <v>205580.55179999999</v>
      </c>
      <c r="K93" s="15">
        <v>0</v>
      </c>
      <c r="L93" s="185" t="s">
        <v>490</v>
      </c>
      <c r="M93" s="335" t="s">
        <v>2163</v>
      </c>
      <c r="N93" s="15">
        <v>535245</v>
      </c>
      <c r="O93" s="75">
        <v>0</v>
      </c>
      <c r="P93" s="15">
        <v>0</v>
      </c>
      <c r="Q93" s="335">
        <v>0.38408682341731354</v>
      </c>
      <c r="R93" s="148" t="s">
        <v>573</v>
      </c>
      <c r="S93" s="148">
        <v>12</v>
      </c>
      <c r="T93">
        <v>0</v>
      </c>
    </row>
    <row r="94" spans="1:20" x14ac:dyDescent="0.3">
      <c r="A94" s="148" t="s">
        <v>815</v>
      </c>
      <c r="B94" s="148">
        <v>13</v>
      </c>
      <c r="C94" t="s">
        <v>220</v>
      </c>
      <c r="D94" t="s">
        <v>79</v>
      </c>
      <c r="E94" t="s">
        <v>585</v>
      </c>
      <c r="F94" t="s">
        <v>12</v>
      </c>
      <c r="G94" t="s">
        <v>423</v>
      </c>
      <c r="H94" s="148" t="s">
        <v>424</v>
      </c>
      <c r="I94" s="15">
        <v>-118</v>
      </c>
      <c r="J94" s="15">
        <v>-403.59540000000004</v>
      </c>
      <c r="K94" s="15">
        <v>294</v>
      </c>
      <c r="L94" s="185" t="s">
        <v>1446</v>
      </c>
      <c r="M94" s="335">
        <v>0.1326530612244898</v>
      </c>
      <c r="N94" s="15">
        <v>39</v>
      </c>
      <c r="O94" s="75">
        <v>74.14</v>
      </c>
      <c r="P94" s="15">
        <v>2.8914599999999999</v>
      </c>
      <c r="Q94" s="335">
        <v>-10.348600000000001</v>
      </c>
      <c r="R94" s="148" t="s">
        <v>573</v>
      </c>
      <c r="S94" s="148">
        <v>12</v>
      </c>
      <c r="T94">
        <v>0</v>
      </c>
    </row>
    <row r="95" spans="1:20" x14ac:dyDescent="0.3">
      <c r="A95" s="148" t="s">
        <v>815</v>
      </c>
      <c r="B95" s="148">
        <v>13</v>
      </c>
      <c r="C95" t="s">
        <v>220</v>
      </c>
      <c r="D95" t="s">
        <v>79</v>
      </c>
      <c r="E95" t="s">
        <v>585</v>
      </c>
      <c r="F95" t="s">
        <v>12</v>
      </c>
      <c r="G95" t="s">
        <v>423</v>
      </c>
      <c r="H95" s="148" t="s">
        <v>427</v>
      </c>
      <c r="I95" s="15">
        <v>7803</v>
      </c>
      <c r="J95" s="15">
        <v>26688.600900000001</v>
      </c>
      <c r="K95" s="15">
        <v>1254288</v>
      </c>
      <c r="L95" s="185" t="s">
        <v>1446</v>
      </c>
      <c r="M95" s="335">
        <v>0.13095477274756676</v>
      </c>
      <c r="N95" s="15">
        <v>164255</v>
      </c>
      <c r="O95" s="75">
        <v>74.14</v>
      </c>
      <c r="P95" s="15">
        <v>12177.865699999998</v>
      </c>
      <c r="Q95" s="335">
        <v>0.16248273051048676</v>
      </c>
      <c r="R95" s="148" t="s">
        <v>573</v>
      </c>
      <c r="S95" s="148">
        <v>12</v>
      </c>
      <c r="T95">
        <v>0</v>
      </c>
    </row>
    <row r="96" spans="1:20" x14ac:dyDescent="0.3">
      <c r="A96" s="148" t="s">
        <v>815</v>
      </c>
      <c r="B96" s="148">
        <v>13</v>
      </c>
      <c r="C96" t="s">
        <v>220</v>
      </c>
      <c r="D96" t="s">
        <v>79</v>
      </c>
      <c r="E96" t="s">
        <v>585</v>
      </c>
      <c r="F96" t="s">
        <v>12</v>
      </c>
      <c r="G96" t="s">
        <v>1449</v>
      </c>
      <c r="I96" s="15">
        <v>0</v>
      </c>
      <c r="J96" s="15">
        <v>0</v>
      </c>
      <c r="K96" s="15" t="s">
        <v>2163</v>
      </c>
      <c r="L96" s="185" t="b">
        <v>0</v>
      </c>
      <c r="M96" s="335" t="s">
        <v>2163</v>
      </c>
      <c r="N96" s="15">
        <v>0</v>
      </c>
      <c r="O96" s="75">
        <v>75.093333333333305</v>
      </c>
      <c r="P96" s="15">
        <v>0</v>
      </c>
      <c r="Q96" s="335" t="s">
        <v>2163</v>
      </c>
      <c r="R96" s="148">
        <v>0</v>
      </c>
      <c r="S96" s="148">
        <v>0</v>
      </c>
      <c r="T96">
        <v>0</v>
      </c>
    </row>
    <row r="97" spans="1:20" x14ac:dyDescent="0.3">
      <c r="A97" s="148" t="s">
        <v>815</v>
      </c>
      <c r="B97" s="148">
        <v>13</v>
      </c>
      <c r="C97" t="s">
        <v>220</v>
      </c>
      <c r="D97" t="s">
        <v>79</v>
      </c>
      <c r="E97" t="s">
        <v>585</v>
      </c>
      <c r="F97" t="s">
        <v>12</v>
      </c>
      <c r="G97" t="s">
        <v>1449</v>
      </c>
      <c r="H97" s="148" t="s">
        <v>424</v>
      </c>
      <c r="I97" s="15">
        <v>0</v>
      </c>
      <c r="J97" s="15">
        <v>0</v>
      </c>
      <c r="K97" s="15" t="s">
        <v>2163</v>
      </c>
      <c r="L97" s="185" t="b">
        <v>0</v>
      </c>
      <c r="M97" s="335" t="s">
        <v>2163</v>
      </c>
      <c r="N97" s="15">
        <v>0</v>
      </c>
      <c r="O97" s="75">
        <v>75.093333333333305</v>
      </c>
      <c r="P97" s="15">
        <v>0</v>
      </c>
      <c r="Q97" s="335" t="s">
        <v>2163</v>
      </c>
      <c r="R97" s="148">
        <v>0</v>
      </c>
      <c r="S97" s="148">
        <v>0</v>
      </c>
      <c r="T97">
        <v>0</v>
      </c>
    </row>
    <row r="98" spans="1:20" x14ac:dyDescent="0.3">
      <c r="A98" s="148" t="s">
        <v>815</v>
      </c>
      <c r="B98" s="148">
        <v>13</v>
      </c>
      <c r="C98" t="s">
        <v>220</v>
      </c>
      <c r="D98" t="s">
        <v>79</v>
      </c>
      <c r="E98" t="s">
        <v>585</v>
      </c>
      <c r="F98" t="s">
        <v>12</v>
      </c>
      <c r="G98" t="s">
        <v>1449</v>
      </c>
      <c r="H98" s="148" t="s">
        <v>427</v>
      </c>
      <c r="I98" s="15">
        <v>0</v>
      </c>
      <c r="J98" s="15">
        <v>0</v>
      </c>
      <c r="K98" s="15">
        <v>0</v>
      </c>
      <c r="L98" s="185" t="b">
        <v>0</v>
      </c>
      <c r="M98" s="335" t="s">
        <v>2163</v>
      </c>
      <c r="N98" s="15">
        <v>0</v>
      </c>
      <c r="O98" s="75">
        <v>75.093333333333305</v>
      </c>
      <c r="P98" s="15">
        <v>0</v>
      </c>
      <c r="Q98" s="335" t="s">
        <v>2163</v>
      </c>
      <c r="R98" s="148" t="s">
        <v>573</v>
      </c>
      <c r="S98" s="148">
        <v>12</v>
      </c>
      <c r="T98">
        <v>0</v>
      </c>
    </row>
    <row r="99" spans="1:20" x14ac:dyDescent="0.3">
      <c r="A99" s="148" t="s">
        <v>586</v>
      </c>
      <c r="B99" s="148">
        <v>2</v>
      </c>
      <c r="C99" t="s">
        <v>1404</v>
      </c>
      <c r="D99" t="s">
        <v>83</v>
      </c>
      <c r="E99" t="s">
        <v>587</v>
      </c>
      <c r="F99" t="s">
        <v>13</v>
      </c>
      <c r="G99" t="s">
        <v>425</v>
      </c>
      <c r="H99" s="148" t="s">
        <v>426</v>
      </c>
      <c r="I99" s="15">
        <v>19975.999999999996</v>
      </c>
      <c r="J99" s="15">
        <v>68323.912799999991</v>
      </c>
      <c r="K99" s="15">
        <v>0</v>
      </c>
      <c r="L99" s="185" t="s">
        <v>490</v>
      </c>
      <c r="M99" s="335" t="s">
        <v>2163</v>
      </c>
      <c r="N99" s="15">
        <v>177885</v>
      </c>
      <c r="O99" s="75">
        <v>0</v>
      </c>
      <c r="P99" s="15">
        <v>0</v>
      </c>
      <c r="Q99" s="335">
        <v>0.38409035500463778</v>
      </c>
      <c r="R99" s="148" t="s">
        <v>573</v>
      </c>
      <c r="S99" s="148">
        <v>12</v>
      </c>
      <c r="T99" t="s">
        <v>588</v>
      </c>
    </row>
    <row r="100" spans="1:20" x14ac:dyDescent="0.3">
      <c r="A100" s="148" t="s">
        <v>816</v>
      </c>
      <c r="B100" s="148">
        <v>13</v>
      </c>
      <c r="C100" t="s">
        <v>220</v>
      </c>
      <c r="D100" t="s">
        <v>222</v>
      </c>
      <c r="E100" t="s">
        <v>585</v>
      </c>
      <c r="F100" t="s">
        <v>12</v>
      </c>
      <c r="G100" t="s">
        <v>423</v>
      </c>
      <c r="H100" s="148" t="s">
        <v>434</v>
      </c>
      <c r="I100" s="15">
        <v>10258.488000000001</v>
      </c>
      <c r="J100" s="15">
        <v>35087.106506400007</v>
      </c>
      <c r="K100" s="15">
        <v>1103088</v>
      </c>
      <c r="L100" s="185" t="s">
        <v>1446</v>
      </c>
      <c r="M100" s="335">
        <v>0.13387508521532279</v>
      </c>
      <c r="N100" s="15">
        <v>147676</v>
      </c>
      <c r="O100" s="75">
        <v>74.14</v>
      </c>
      <c r="P100" s="15">
        <v>10948.698640000001</v>
      </c>
      <c r="Q100" s="335">
        <v>0.23759518477206862</v>
      </c>
      <c r="R100" s="148" t="s">
        <v>573</v>
      </c>
      <c r="S100" s="148">
        <v>12</v>
      </c>
      <c r="T100">
        <v>0</v>
      </c>
    </row>
    <row r="101" spans="1:20" x14ac:dyDescent="0.3">
      <c r="A101" s="148" t="s">
        <v>816</v>
      </c>
      <c r="B101" s="148">
        <v>13</v>
      </c>
      <c r="C101" t="s">
        <v>220</v>
      </c>
      <c r="D101" t="s">
        <v>222</v>
      </c>
      <c r="E101" t="s">
        <v>585</v>
      </c>
      <c r="F101" t="s">
        <v>12</v>
      </c>
      <c r="G101" t="s">
        <v>436</v>
      </c>
      <c r="H101" s="148" t="s">
        <v>434</v>
      </c>
      <c r="I101" s="15">
        <v>102728.68299999999</v>
      </c>
      <c r="J101" s="15">
        <v>351362.91446489998</v>
      </c>
      <c r="K101" s="15">
        <v>118227</v>
      </c>
      <c r="L101" s="185" t="s">
        <v>1046</v>
      </c>
      <c r="M101" s="335">
        <v>12.199996616678085</v>
      </c>
      <c r="N101" s="15">
        <v>1442369</v>
      </c>
      <c r="O101" s="75">
        <v>93.24</v>
      </c>
      <c r="P101" s="15">
        <v>134486.48556</v>
      </c>
      <c r="Q101" s="335">
        <v>0.24360126601784979</v>
      </c>
      <c r="R101" s="148" t="s">
        <v>573</v>
      </c>
      <c r="S101" s="148">
        <v>12</v>
      </c>
      <c r="T101">
        <v>0</v>
      </c>
    </row>
    <row r="102" spans="1:20" x14ac:dyDescent="0.3">
      <c r="A102" s="148" t="s">
        <v>816</v>
      </c>
      <c r="B102" s="148">
        <v>13</v>
      </c>
      <c r="C102" t="s">
        <v>220</v>
      </c>
      <c r="D102" t="s">
        <v>222</v>
      </c>
      <c r="E102" t="s">
        <v>585</v>
      </c>
      <c r="F102" t="s">
        <v>12</v>
      </c>
      <c r="G102" t="s">
        <v>1051</v>
      </c>
      <c r="H102" s="148" t="s">
        <v>434</v>
      </c>
      <c r="I102" s="15">
        <v>231572.82899999997</v>
      </c>
      <c r="J102" s="15">
        <v>792048.54702869989</v>
      </c>
      <c r="K102" s="15">
        <v>208987</v>
      </c>
      <c r="L102" s="185" t="s">
        <v>1046</v>
      </c>
      <c r="M102" s="335">
        <v>15.600008612975927</v>
      </c>
      <c r="N102" s="15">
        <v>3260199</v>
      </c>
      <c r="O102" s="75">
        <v>98.156666666666595</v>
      </c>
      <c r="P102" s="15">
        <v>320010.26650999975</v>
      </c>
      <c r="Q102" s="335">
        <v>0.24294484693379143</v>
      </c>
      <c r="R102" s="148" t="s">
        <v>573</v>
      </c>
      <c r="S102" s="148">
        <v>12</v>
      </c>
      <c r="T102">
        <v>0</v>
      </c>
    </row>
    <row r="103" spans="1:20" x14ac:dyDescent="0.3">
      <c r="A103" s="148" t="s">
        <v>816</v>
      </c>
      <c r="B103" s="148">
        <v>13</v>
      </c>
      <c r="C103" t="s">
        <v>220</v>
      </c>
      <c r="D103" t="s">
        <v>222</v>
      </c>
      <c r="E103" t="s">
        <v>585</v>
      </c>
      <c r="F103" t="s">
        <v>12</v>
      </c>
      <c r="G103" t="s">
        <v>423</v>
      </c>
      <c r="H103" s="148" t="s">
        <v>424</v>
      </c>
      <c r="I103" s="15">
        <v>0</v>
      </c>
      <c r="J103" s="15">
        <v>0</v>
      </c>
      <c r="K103" s="15">
        <v>0</v>
      </c>
      <c r="L103" s="185" t="s">
        <v>1446</v>
      </c>
      <c r="M103" s="335" t="s">
        <v>2163</v>
      </c>
      <c r="N103" s="15">
        <v>0</v>
      </c>
      <c r="O103" s="75">
        <v>74.14</v>
      </c>
      <c r="P103" s="15">
        <v>0</v>
      </c>
      <c r="Q103" s="335" t="s">
        <v>2163</v>
      </c>
      <c r="R103" s="148" t="s">
        <v>573</v>
      </c>
      <c r="S103" s="148">
        <v>12</v>
      </c>
      <c r="T103">
        <v>0</v>
      </c>
    </row>
    <row r="104" spans="1:20" x14ac:dyDescent="0.3">
      <c r="A104" s="148" t="s">
        <v>816</v>
      </c>
      <c r="B104" s="148">
        <v>13</v>
      </c>
      <c r="C104" t="s">
        <v>220</v>
      </c>
      <c r="D104" t="s">
        <v>222</v>
      </c>
      <c r="E104" t="s">
        <v>585</v>
      </c>
      <c r="F104" t="s">
        <v>12</v>
      </c>
      <c r="G104" t="s">
        <v>433</v>
      </c>
      <c r="H104" s="148" t="s">
        <v>434</v>
      </c>
      <c r="I104" s="15">
        <v>0</v>
      </c>
      <c r="J104" s="15">
        <v>0</v>
      </c>
      <c r="K104" s="15" t="s">
        <v>2163</v>
      </c>
      <c r="L104" s="185" t="s">
        <v>1046</v>
      </c>
      <c r="M104" s="335" t="s">
        <v>2163</v>
      </c>
      <c r="N104" s="15">
        <v>0</v>
      </c>
      <c r="O104" s="75">
        <v>97.13</v>
      </c>
      <c r="P104" s="15">
        <v>0</v>
      </c>
      <c r="Q104" s="335" t="s">
        <v>2163</v>
      </c>
      <c r="R104" s="148">
        <v>0</v>
      </c>
      <c r="S104" s="148">
        <v>0</v>
      </c>
      <c r="T104">
        <v>0</v>
      </c>
    </row>
    <row r="105" spans="1:20" x14ac:dyDescent="0.3">
      <c r="A105" s="148" t="s">
        <v>817</v>
      </c>
      <c r="B105" s="148">
        <v>13</v>
      </c>
      <c r="C105" t="s">
        <v>220</v>
      </c>
      <c r="D105" t="s">
        <v>223</v>
      </c>
      <c r="E105" t="s">
        <v>585</v>
      </c>
      <c r="F105" t="s">
        <v>12</v>
      </c>
      <c r="G105" t="s">
        <v>423</v>
      </c>
      <c r="H105" s="148" t="s">
        <v>427</v>
      </c>
      <c r="I105" s="15">
        <v>84539</v>
      </c>
      <c r="J105" s="15">
        <v>289148.74170000001</v>
      </c>
      <c r="K105" s="15">
        <v>8785098</v>
      </c>
      <c r="L105" s="185" t="s">
        <v>1446</v>
      </c>
      <c r="M105" s="335">
        <v>0.13095277935431113</v>
      </c>
      <c r="N105" s="15">
        <v>1150433</v>
      </c>
      <c r="O105" s="75">
        <v>74.14</v>
      </c>
      <c r="P105" s="15">
        <v>85293.102620000005</v>
      </c>
      <c r="Q105" s="335">
        <v>0.25133905381712801</v>
      </c>
      <c r="R105" s="148" t="s">
        <v>573</v>
      </c>
      <c r="S105" s="148">
        <v>12</v>
      </c>
      <c r="T105">
        <v>0</v>
      </c>
    </row>
    <row r="106" spans="1:20" x14ac:dyDescent="0.3">
      <c r="A106" s="148" t="s">
        <v>817</v>
      </c>
      <c r="B106" s="148">
        <v>13</v>
      </c>
      <c r="C106" t="s">
        <v>220</v>
      </c>
      <c r="D106" t="s">
        <v>223</v>
      </c>
      <c r="E106" t="s">
        <v>585</v>
      </c>
      <c r="F106" t="s">
        <v>12</v>
      </c>
      <c r="G106" t="s">
        <v>423</v>
      </c>
      <c r="H106" s="148" t="s">
        <v>431</v>
      </c>
      <c r="I106" s="15">
        <v>1365.903</v>
      </c>
      <c r="J106" s="15">
        <v>4671.7980309000004</v>
      </c>
      <c r="K106" s="15">
        <v>0</v>
      </c>
      <c r="L106" s="185" t="s">
        <v>1446</v>
      </c>
      <c r="M106" s="335" t="s">
        <v>2163</v>
      </c>
      <c r="N106" s="15">
        <v>0</v>
      </c>
      <c r="O106" s="75">
        <v>74.14</v>
      </c>
      <c r="P106" s="15">
        <v>0</v>
      </c>
      <c r="Q106" s="335" t="s">
        <v>2163</v>
      </c>
      <c r="R106" s="148" t="s">
        <v>573</v>
      </c>
      <c r="S106" s="148">
        <v>12</v>
      </c>
      <c r="T106">
        <v>0</v>
      </c>
    </row>
    <row r="107" spans="1:20" x14ac:dyDescent="0.3">
      <c r="A107" s="148" t="s">
        <v>817</v>
      </c>
      <c r="B107" s="148">
        <v>13</v>
      </c>
      <c r="C107" t="s">
        <v>220</v>
      </c>
      <c r="D107" t="s">
        <v>223</v>
      </c>
      <c r="E107" t="s">
        <v>585</v>
      </c>
      <c r="F107" t="s">
        <v>12</v>
      </c>
      <c r="G107" t="s">
        <v>423</v>
      </c>
      <c r="H107" s="148" t="s">
        <v>432</v>
      </c>
      <c r="I107" s="15">
        <v>5728.7739999999994</v>
      </c>
      <c r="J107" s="15">
        <v>19594.125712199999</v>
      </c>
      <c r="K107" s="15">
        <v>465486</v>
      </c>
      <c r="L107" s="185" t="s">
        <v>1446</v>
      </c>
      <c r="M107" s="335">
        <v>0.13095560339086459</v>
      </c>
      <c r="N107" s="15">
        <v>60958</v>
      </c>
      <c r="O107" s="75">
        <v>74.14</v>
      </c>
      <c r="P107" s="15">
        <v>4519.4261200000001</v>
      </c>
      <c r="Q107" s="335">
        <v>0.32143649253912526</v>
      </c>
      <c r="R107" s="148" t="s">
        <v>573</v>
      </c>
      <c r="S107" s="148">
        <v>12</v>
      </c>
      <c r="T107">
        <v>0</v>
      </c>
    </row>
    <row r="108" spans="1:20" x14ac:dyDescent="0.3">
      <c r="A108" s="148" t="s">
        <v>817</v>
      </c>
      <c r="B108" s="148">
        <v>13</v>
      </c>
      <c r="C108" t="s">
        <v>220</v>
      </c>
      <c r="D108" t="s">
        <v>223</v>
      </c>
      <c r="E108" t="s">
        <v>585</v>
      </c>
      <c r="F108" t="s">
        <v>12</v>
      </c>
      <c r="G108" t="s">
        <v>537</v>
      </c>
      <c r="H108" s="148" t="s">
        <v>431</v>
      </c>
      <c r="I108" s="15">
        <v>61867.097000000009</v>
      </c>
      <c r="J108" s="15">
        <v>211604.03186910003</v>
      </c>
      <c r="K108" s="15">
        <v>0</v>
      </c>
      <c r="L108" s="185" t="s">
        <v>1446</v>
      </c>
      <c r="M108" s="335" t="s">
        <v>2163</v>
      </c>
      <c r="N108" s="15">
        <v>0</v>
      </c>
      <c r="O108" s="75">
        <v>74</v>
      </c>
      <c r="P108" s="15">
        <v>0</v>
      </c>
      <c r="Q108" s="335" t="s">
        <v>2163</v>
      </c>
      <c r="R108" s="148" t="s">
        <v>573</v>
      </c>
      <c r="S108" s="148">
        <v>12</v>
      </c>
      <c r="T108">
        <v>0</v>
      </c>
    </row>
    <row r="109" spans="1:20" x14ac:dyDescent="0.3">
      <c r="A109" s="148" t="s">
        <v>817</v>
      </c>
      <c r="B109" s="148">
        <v>13</v>
      </c>
      <c r="C109" t="s">
        <v>220</v>
      </c>
      <c r="D109" t="s">
        <v>223</v>
      </c>
      <c r="E109" t="s">
        <v>585</v>
      </c>
      <c r="F109" t="s">
        <v>12</v>
      </c>
      <c r="G109" t="s">
        <v>537</v>
      </c>
      <c r="H109" s="148" t="s">
        <v>432</v>
      </c>
      <c r="I109" s="15">
        <v>277795.22600000002</v>
      </c>
      <c r="J109" s="15">
        <v>950143.01148780016</v>
      </c>
      <c r="K109" s="15">
        <v>25240614</v>
      </c>
      <c r="L109" s="185" t="s">
        <v>1446</v>
      </c>
      <c r="M109" s="335">
        <v>0.11428569051450174</v>
      </c>
      <c r="N109" s="15">
        <v>2884641</v>
      </c>
      <c r="O109" s="75">
        <v>74</v>
      </c>
      <c r="P109" s="15">
        <v>213463.43400000001</v>
      </c>
      <c r="Q109" s="335">
        <v>0.32937998575483057</v>
      </c>
      <c r="R109" s="148" t="s">
        <v>573</v>
      </c>
      <c r="S109" s="148">
        <v>12</v>
      </c>
      <c r="T109">
        <v>0</v>
      </c>
    </row>
    <row r="110" spans="1:20" x14ac:dyDescent="0.3">
      <c r="A110" s="148" t="s">
        <v>817</v>
      </c>
      <c r="B110" s="148">
        <v>13</v>
      </c>
      <c r="C110" t="s">
        <v>220</v>
      </c>
      <c r="D110" t="s">
        <v>223</v>
      </c>
      <c r="E110" t="s">
        <v>585</v>
      </c>
      <c r="F110" t="s">
        <v>12</v>
      </c>
      <c r="G110" t="s">
        <v>423</v>
      </c>
      <c r="H110" s="148" t="s">
        <v>424</v>
      </c>
      <c r="I110" s="15">
        <v>0</v>
      </c>
      <c r="J110" s="15">
        <v>0</v>
      </c>
      <c r="K110" s="15" t="s">
        <v>2163</v>
      </c>
      <c r="L110" s="185" t="s">
        <v>1446</v>
      </c>
      <c r="M110" s="335" t="s">
        <v>2163</v>
      </c>
      <c r="N110" s="15">
        <v>0</v>
      </c>
      <c r="O110" s="75">
        <v>74.14</v>
      </c>
      <c r="P110" s="15">
        <v>0</v>
      </c>
      <c r="Q110" s="335" t="s">
        <v>2163</v>
      </c>
      <c r="R110" s="148">
        <v>0</v>
      </c>
      <c r="S110" s="148">
        <v>0</v>
      </c>
      <c r="T110">
        <v>0</v>
      </c>
    </row>
    <row r="111" spans="1:20" x14ac:dyDescent="0.3">
      <c r="A111" s="148" t="s">
        <v>817</v>
      </c>
      <c r="B111" s="148">
        <v>13</v>
      </c>
      <c r="C111" t="s">
        <v>220</v>
      </c>
      <c r="D111" t="s">
        <v>223</v>
      </c>
      <c r="E111" t="s">
        <v>585</v>
      </c>
      <c r="F111" t="s">
        <v>12</v>
      </c>
      <c r="G111" t="s">
        <v>1449</v>
      </c>
      <c r="I111" s="15">
        <v>0</v>
      </c>
      <c r="J111" s="15">
        <v>0</v>
      </c>
      <c r="K111" s="15" t="s">
        <v>2163</v>
      </c>
      <c r="L111" s="185" t="b">
        <v>0</v>
      </c>
      <c r="M111" s="335" t="s">
        <v>2163</v>
      </c>
      <c r="N111" s="15">
        <v>0</v>
      </c>
      <c r="O111" s="75">
        <v>75.093333333333305</v>
      </c>
      <c r="P111" s="15">
        <v>0</v>
      </c>
      <c r="Q111" s="335" t="s">
        <v>2163</v>
      </c>
      <c r="R111" s="148">
        <v>0</v>
      </c>
      <c r="S111" s="148">
        <v>0</v>
      </c>
      <c r="T111">
        <v>0</v>
      </c>
    </row>
    <row r="112" spans="1:20" x14ac:dyDescent="0.3">
      <c r="A112" s="148" t="s">
        <v>817</v>
      </c>
      <c r="B112" s="148">
        <v>13</v>
      </c>
      <c r="C112" t="s">
        <v>220</v>
      </c>
      <c r="D112" t="s">
        <v>223</v>
      </c>
      <c r="E112" t="s">
        <v>585</v>
      </c>
      <c r="F112" t="s">
        <v>12</v>
      </c>
      <c r="G112" t="s">
        <v>1449</v>
      </c>
      <c r="H112" s="148" t="s">
        <v>427</v>
      </c>
      <c r="I112" s="15">
        <v>0</v>
      </c>
      <c r="J112" s="15">
        <v>0</v>
      </c>
      <c r="K112" s="15">
        <v>0</v>
      </c>
      <c r="L112" s="185" t="b">
        <v>0</v>
      </c>
      <c r="M112" s="335" t="s">
        <v>2163</v>
      </c>
      <c r="N112" s="15">
        <v>0</v>
      </c>
      <c r="O112" s="75">
        <v>75.093333333333305</v>
      </c>
      <c r="P112" s="15">
        <v>0</v>
      </c>
      <c r="Q112" s="335" t="s">
        <v>2163</v>
      </c>
      <c r="R112" s="148" t="s">
        <v>573</v>
      </c>
      <c r="S112" s="148">
        <v>12</v>
      </c>
      <c r="T112">
        <v>0</v>
      </c>
    </row>
    <row r="113" spans="1:20" x14ac:dyDescent="0.3">
      <c r="A113" s="148" t="s">
        <v>817</v>
      </c>
      <c r="B113" s="148">
        <v>13</v>
      </c>
      <c r="C113" t="s">
        <v>220</v>
      </c>
      <c r="D113" t="s">
        <v>223</v>
      </c>
      <c r="E113" t="s">
        <v>585</v>
      </c>
      <c r="F113" t="s">
        <v>12</v>
      </c>
      <c r="G113" t="s">
        <v>435</v>
      </c>
      <c r="H113" s="148" t="s">
        <v>427</v>
      </c>
      <c r="I113" s="15">
        <v>0</v>
      </c>
      <c r="J113" s="15">
        <v>0</v>
      </c>
      <c r="K113" s="15" t="s">
        <v>2163</v>
      </c>
      <c r="L113" s="185" t="s">
        <v>1446</v>
      </c>
      <c r="M113" s="335" t="s">
        <v>2163</v>
      </c>
      <c r="N113" s="15">
        <v>0</v>
      </c>
      <c r="O113" s="75">
        <v>72.233333333333306</v>
      </c>
      <c r="P113" s="15">
        <v>0</v>
      </c>
      <c r="Q113" s="335" t="s">
        <v>2163</v>
      </c>
      <c r="R113" s="148">
        <v>0</v>
      </c>
      <c r="S113" s="148">
        <v>0</v>
      </c>
      <c r="T113">
        <v>0</v>
      </c>
    </row>
    <row r="114" spans="1:20" x14ac:dyDescent="0.3">
      <c r="A114" s="148" t="s">
        <v>817</v>
      </c>
      <c r="B114" s="148">
        <v>13</v>
      </c>
      <c r="C114" t="s">
        <v>220</v>
      </c>
      <c r="D114" t="s">
        <v>223</v>
      </c>
      <c r="E114" t="s">
        <v>585</v>
      </c>
      <c r="F114" t="s">
        <v>12</v>
      </c>
      <c r="G114" t="s">
        <v>435</v>
      </c>
      <c r="H114" s="148" t="s">
        <v>432</v>
      </c>
      <c r="I114" s="15">
        <v>0</v>
      </c>
      <c r="J114" s="15">
        <v>0</v>
      </c>
      <c r="K114" s="15">
        <v>0</v>
      </c>
      <c r="L114" s="185" t="s">
        <v>1446</v>
      </c>
      <c r="M114" s="335" t="s">
        <v>2163</v>
      </c>
      <c r="N114" s="15">
        <v>0</v>
      </c>
      <c r="O114" s="75">
        <v>72.233333333333306</v>
      </c>
      <c r="P114" s="15">
        <v>0</v>
      </c>
      <c r="Q114" s="335" t="s">
        <v>2163</v>
      </c>
      <c r="R114" s="148" t="s">
        <v>573</v>
      </c>
      <c r="S114" s="148">
        <v>12</v>
      </c>
      <c r="T114">
        <v>0</v>
      </c>
    </row>
    <row r="115" spans="1:20" x14ac:dyDescent="0.3">
      <c r="A115" s="148" t="s">
        <v>817</v>
      </c>
      <c r="B115" s="148">
        <v>13</v>
      </c>
      <c r="C115" t="s">
        <v>220</v>
      </c>
      <c r="D115" t="s">
        <v>223</v>
      </c>
      <c r="E115" t="s">
        <v>585</v>
      </c>
      <c r="F115" t="s">
        <v>12</v>
      </c>
      <c r="G115" t="s">
        <v>435</v>
      </c>
      <c r="H115" s="148" t="s">
        <v>431</v>
      </c>
      <c r="I115" s="15">
        <v>0</v>
      </c>
      <c r="J115" s="15">
        <v>0</v>
      </c>
      <c r="K115" s="15" t="s">
        <v>2163</v>
      </c>
      <c r="L115" s="185" t="s">
        <v>1446</v>
      </c>
      <c r="M115" s="335" t="s">
        <v>2163</v>
      </c>
      <c r="N115" s="15">
        <v>0</v>
      </c>
      <c r="O115" s="75">
        <v>72.233333333333306</v>
      </c>
      <c r="P115" s="15">
        <v>0</v>
      </c>
      <c r="Q115" s="335" t="s">
        <v>2163</v>
      </c>
      <c r="R115" s="148">
        <v>0</v>
      </c>
      <c r="S115" s="148">
        <v>0</v>
      </c>
      <c r="T115">
        <v>0</v>
      </c>
    </row>
    <row r="116" spans="1:20" x14ac:dyDescent="0.3">
      <c r="A116" s="148" t="s">
        <v>818</v>
      </c>
      <c r="B116" s="148">
        <v>373</v>
      </c>
      <c r="C116" t="s">
        <v>224</v>
      </c>
      <c r="D116" t="s">
        <v>225</v>
      </c>
      <c r="E116" t="s">
        <v>819</v>
      </c>
      <c r="F116" t="s">
        <v>5</v>
      </c>
      <c r="G116" t="s">
        <v>423</v>
      </c>
      <c r="H116" s="148" t="s">
        <v>424</v>
      </c>
      <c r="I116" s="15">
        <v>950.66</v>
      </c>
      <c r="J116" s="15">
        <v>3251.542398</v>
      </c>
      <c r="K116" s="15">
        <v>73784</v>
      </c>
      <c r="L116" s="185" t="s">
        <v>1446</v>
      </c>
      <c r="M116" s="335">
        <v>0.13800146373197439</v>
      </c>
      <c r="N116" s="15">
        <v>10182.299999999999</v>
      </c>
      <c r="O116" s="75">
        <v>74.14</v>
      </c>
      <c r="P116" s="15">
        <v>754.91572199999996</v>
      </c>
      <c r="Q116" s="335">
        <v>0.31933280280486731</v>
      </c>
      <c r="R116" s="148" t="s">
        <v>536</v>
      </c>
      <c r="S116" s="148">
        <v>12</v>
      </c>
      <c r="T116" t="s">
        <v>225</v>
      </c>
    </row>
    <row r="117" spans="1:20" x14ac:dyDescent="0.3">
      <c r="A117" s="148" t="s">
        <v>822</v>
      </c>
      <c r="B117" s="148">
        <v>63</v>
      </c>
      <c r="C117" t="s">
        <v>227</v>
      </c>
      <c r="D117" t="s">
        <v>823</v>
      </c>
      <c r="E117" t="s">
        <v>824</v>
      </c>
      <c r="F117" t="s">
        <v>14</v>
      </c>
      <c r="G117" t="s">
        <v>423</v>
      </c>
      <c r="H117" s="148" t="s">
        <v>424</v>
      </c>
      <c r="I117" s="15">
        <v>3099.902</v>
      </c>
      <c r="J117" s="15">
        <v>10602.5948106</v>
      </c>
      <c r="K117" s="15">
        <v>223648</v>
      </c>
      <c r="L117" s="185" t="s">
        <v>1446</v>
      </c>
      <c r="M117" s="335">
        <v>0.13799989268851051</v>
      </c>
      <c r="N117" s="15">
        <v>30863.4</v>
      </c>
      <c r="O117" s="75">
        <v>74.14</v>
      </c>
      <c r="P117" s="15">
        <v>2288.2124760000002</v>
      </c>
      <c r="Q117" s="335">
        <v>0.34353294875483581</v>
      </c>
      <c r="R117" s="148" t="s">
        <v>536</v>
      </c>
      <c r="S117" s="148">
        <v>12</v>
      </c>
      <c r="T117" t="s">
        <v>228</v>
      </c>
    </row>
    <row r="118" spans="1:20" x14ac:dyDescent="0.3">
      <c r="A118" s="148" t="s">
        <v>825</v>
      </c>
      <c r="B118" s="148">
        <v>32</v>
      </c>
      <c r="C118" t="s">
        <v>229</v>
      </c>
      <c r="D118" t="s">
        <v>230</v>
      </c>
      <c r="E118" t="s">
        <v>585</v>
      </c>
      <c r="F118" t="s">
        <v>12</v>
      </c>
      <c r="G118" t="s">
        <v>430</v>
      </c>
      <c r="H118" s="148" t="s">
        <v>427</v>
      </c>
      <c r="I118" s="15">
        <v>6009</v>
      </c>
      <c r="J118" s="15">
        <v>20552.582699999999</v>
      </c>
      <c r="K118" s="15">
        <v>302600</v>
      </c>
      <c r="L118" s="185" t="s">
        <v>1045</v>
      </c>
      <c r="M118" s="335">
        <v>1.0039986781229346</v>
      </c>
      <c r="N118" s="15">
        <v>303810</v>
      </c>
      <c r="O118" s="75">
        <v>52.91</v>
      </c>
      <c r="P118" s="15">
        <v>16074.587099999999</v>
      </c>
      <c r="Q118" s="335">
        <v>6.764946084724005E-2</v>
      </c>
      <c r="R118" s="148" t="s">
        <v>573</v>
      </c>
      <c r="S118" s="148">
        <v>12</v>
      </c>
      <c r="T118">
        <v>0</v>
      </c>
    </row>
    <row r="119" spans="1:20" x14ac:dyDescent="0.3">
      <c r="A119" s="148" t="s">
        <v>825</v>
      </c>
      <c r="B119" s="148">
        <v>32</v>
      </c>
      <c r="C119" t="s">
        <v>229</v>
      </c>
      <c r="D119" t="s">
        <v>230</v>
      </c>
      <c r="E119" t="s">
        <v>585</v>
      </c>
      <c r="F119" t="s">
        <v>12</v>
      </c>
      <c r="G119" t="s">
        <v>423</v>
      </c>
      <c r="H119" s="148" t="s">
        <v>424</v>
      </c>
      <c r="I119" s="15">
        <v>0</v>
      </c>
      <c r="J119" s="15">
        <v>0</v>
      </c>
      <c r="K119" s="15" t="s">
        <v>2163</v>
      </c>
      <c r="L119" s="185" t="s">
        <v>1446</v>
      </c>
      <c r="M119" s="335" t="s">
        <v>2163</v>
      </c>
      <c r="N119" s="15">
        <v>0</v>
      </c>
      <c r="O119" s="75">
        <v>74.14</v>
      </c>
      <c r="P119" s="15">
        <v>0</v>
      </c>
      <c r="Q119" s="335" t="s">
        <v>2163</v>
      </c>
      <c r="R119" s="148">
        <v>0</v>
      </c>
      <c r="S119" s="148">
        <v>0</v>
      </c>
      <c r="T119">
        <v>0</v>
      </c>
    </row>
    <row r="120" spans="1:20" x14ac:dyDescent="0.3">
      <c r="A120" s="148" t="s">
        <v>825</v>
      </c>
      <c r="B120" s="148">
        <v>32</v>
      </c>
      <c r="C120" t="s">
        <v>229</v>
      </c>
      <c r="D120" t="s">
        <v>230</v>
      </c>
      <c r="E120" t="s">
        <v>585</v>
      </c>
      <c r="F120" t="s">
        <v>12</v>
      </c>
      <c r="G120" t="s">
        <v>430</v>
      </c>
      <c r="H120" s="148" t="s">
        <v>424</v>
      </c>
      <c r="I120" s="15">
        <v>0</v>
      </c>
      <c r="J120" s="15">
        <v>0</v>
      </c>
      <c r="K120" s="15" t="s">
        <v>2163</v>
      </c>
      <c r="L120" s="185" t="s">
        <v>1045</v>
      </c>
      <c r="M120" s="335" t="s">
        <v>2163</v>
      </c>
      <c r="N120" s="15">
        <v>0</v>
      </c>
      <c r="O120" s="75">
        <v>52.91</v>
      </c>
      <c r="P120" s="15">
        <v>0</v>
      </c>
      <c r="Q120" s="335" t="s">
        <v>2163</v>
      </c>
      <c r="R120" s="148">
        <v>0</v>
      </c>
      <c r="S120" s="148">
        <v>0</v>
      </c>
      <c r="T120">
        <v>0</v>
      </c>
    </row>
    <row r="121" spans="1:20" x14ac:dyDescent="0.3">
      <c r="A121" s="148" t="s">
        <v>827</v>
      </c>
      <c r="B121" s="148">
        <v>32</v>
      </c>
      <c r="C121" t="s">
        <v>229</v>
      </c>
      <c r="D121" t="s">
        <v>231</v>
      </c>
      <c r="E121" t="s">
        <v>585</v>
      </c>
      <c r="F121" t="s">
        <v>12</v>
      </c>
      <c r="G121" t="s">
        <v>425</v>
      </c>
      <c r="H121" s="148" t="s">
        <v>426</v>
      </c>
      <c r="I121" s="15">
        <v>413592.00000000006</v>
      </c>
      <c r="J121" s="15">
        <v>1414608.7176000003</v>
      </c>
      <c r="K121" s="15">
        <v>0</v>
      </c>
      <c r="L121" s="185" t="s">
        <v>490</v>
      </c>
      <c r="M121" s="335" t="s">
        <v>2163</v>
      </c>
      <c r="N121" s="15">
        <v>3683037</v>
      </c>
      <c r="O121" s="75">
        <v>0</v>
      </c>
      <c r="P121" s="15">
        <v>0</v>
      </c>
      <c r="Q121" s="335">
        <v>0.38408756621234064</v>
      </c>
      <c r="R121" s="148" t="s">
        <v>573</v>
      </c>
      <c r="S121" s="148">
        <v>12</v>
      </c>
      <c r="T121">
        <v>0</v>
      </c>
    </row>
    <row r="122" spans="1:20" x14ac:dyDescent="0.3">
      <c r="A122" s="148" t="s">
        <v>828</v>
      </c>
      <c r="B122" s="148">
        <v>32</v>
      </c>
      <c r="C122" t="s">
        <v>229</v>
      </c>
      <c r="D122" t="s">
        <v>232</v>
      </c>
      <c r="E122" t="s">
        <v>585</v>
      </c>
      <c r="F122" t="s">
        <v>12</v>
      </c>
      <c r="G122" t="s">
        <v>423</v>
      </c>
      <c r="H122" s="148" t="s">
        <v>424</v>
      </c>
      <c r="I122" s="15">
        <v>0</v>
      </c>
      <c r="J122" s="15">
        <v>0</v>
      </c>
      <c r="K122" s="15" t="s">
        <v>2163</v>
      </c>
      <c r="L122" s="185" t="s">
        <v>1446</v>
      </c>
      <c r="M122" s="335" t="s">
        <v>2163</v>
      </c>
      <c r="N122" s="15">
        <v>0</v>
      </c>
      <c r="O122" s="75">
        <v>74.14</v>
      </c>
      <c r="P122" s="15">
        <v>0</v>
      </c>
      <c r="Q122" s="335" t="s">
        <v>2163</v>
      </c>
      <c r="R122" s="148">
        <v>0</v>
      </c>
      <c r="S122" s="148">
        <v>0</v>
      </c>
      <c r="T122">
        <v>0</v>
      </c>
    </row>
    <row r="123" spans="1:20" x14ac:dyDescent="0.3">
      <c r="A123" s="148" t="s">
        <v>828</v>
      </c>
      <c r="B123" s="148">
        <v>32</v>
      </c>
      <c r="C123" t="s">
        <v>229</v>
      </c>
      <c r="D123" t="s">
        <v>232</v>
      </c>
      <c r="E123" t="s">
        <v>585</v>
      </c>
      <c r="F123" t="s">
        <v>12</v>
      </c>
      <c r="G123" t="s">
        <v>430</v>
      </c>
      <c r="I123" s="15">
        <v>0</v>
      </c>
      <c r="J123" s="15">
        <v>0</v>
      </c>
      <c r="K123" s="15" t="s">
        <v>2163</v>
      </c>
      <c r="L123" s="185" t="s">
        <v>1045</v>
      </c>
      <c r="M123" s="335" t="s">
        <v>2163</v>
      </c>
      <c r="N123" s="15">
        <v>0</v>
      </c>
      <c r="O123" s="75">
        <v>52.91</v>
      </c>
      <c r="P123" s="15">
        <v>0</v>
      </c>
      <c r="Q123" s="335" t="s">
        <v>2163</v>
      </c>
      <c r="R123" s="148">
        <v>0</v>
      </c>
      <c r="S123" s="148">
        <v>0</v>
      </c>
      <c r="T123">
        <v>0</v>
      </c>
    </row>
    <row r="124" spans="1:20" x14ac:dyDescent="0.3">
      <c r="A124" s="148" t="s">
        <v>828</v>
      </c>
      <c r="B124" s="148">
        <v>32</v>
      </c>
      <c r="C124" t="s">
        <v>229</v>
      </c>
      <c r="D124" t="s">
        <v>232</v>
      </c>
      <c r="E124" t="s">
        <v>585</v>
      </c>
      <c r="F124" t="s">
        <v>12</v>
      </c>
      <c r="G124" t="s">
        <v>430</v>
      </c>
      <c r="H124" s="148" t="s">
        <v>427</v>
      </c>
      <c r="I124" s="15">
        <v>0</v>
      </c>
      <c r="J124" s="15">
        <v>0</v>
      </c>
      <c r="K124" s="15" t="s">
        <v>2163</v>
      </c>
      <c r="L124" s="185" t="s">
        <v>1045</v>
      </c>
      <c r="M124" s="335" t="s">
        <v>2163</v>
      </c>
      <c r="N124" s="15">
        <v>0</v>
      </c>
      <c r="O124" s="75">
        <v>52.91</v>
      </c>
      <c r="P124" s="15">
        <v>0</v>
      </c>
      <c r="Q124" s="335" t="s">
        <v>2163</v>
      </c>
      <c r="R124" s="148">
        <v>0</v>
      </c>
      <c r="S124" s="148">
        <v>0</v>
      </c>
      <c r="T124">
        <v>0</v>
      </c>
    </row>
    <row r="125" spans="1:20" x14ac:dyDescent="0.3">
      <c r="A125" s="148" t="s">
        <v>828</v>
      </c>
      <c r="B125" s="148">
        <v>32</v>
      </c>
      <c r="C125" t="s">
        <v>229</v>
      </c>
      <c r="D125" t="s">
        <v>1405</v>
      </c>
      <c r="E125" t="s">
        <v>585</v>
      </c>
      <c r="F125" t="s">
        <v>12</v>
      </c>
      <c r="G125" t="s">
        <v>430</v>
      </c>
      <c r="H125" s="148" t="s">
        <v>431</v>
      </c>
      <c r="I125" s="15">
        <v>75328</v>
      </c>
      <c r="J125" s="15">
        <v>257644.3584</v>
      </c>
      <c r="K125" s="15">
        <v>33110</v>
      </c>
      <c r="L125" s="185" t="s">
        <v>1045</v>
      </c>
      <c r="M125" s="335">
        <v>1.0040169133192389</v>
      </c>
      <c r="N125" s="15">
        <v>33243</v>
      </c>
      <c r="O125" s="75">
        <v>52.91</v>
      </c>
      <c r="P125" s="15">
        <v>1758.8871299999998</v>
      </c>
      <c r="Q125" s="335">
        <v>7.7503341575670062</v>
      </c>
      <c r="R125" s="148" t="s">
        <v>573</v>
      </c>
      <c r="S125" s="148">
        <v>12</v>
      </c>
      <c r="T125">
        <v>0</v>
      </c>
    </row>
    <row r="126" spans="1:20" x14ac:dyDescent="0.3">
      <c r="A126" s="148" t="s">
        <v>828</v>
      </c>
      <c r="B126" s="148">
        <v>32</v>
      </c>
      <c r="C126" t="s">
        <v>229</v>
      </c>
      <c r="D126" t="s">
        <v>1405</v>
      </c>
      <c r="E126" t="s">
        <v>585</v>
      </c>
      <c r="F126" t="s">
        <v>12</v>
      </c>
      <c r="G126" t="s">
        <v>430</v>
      </c>
      <c r="H126" s="148" t="s">
        <v>432</v>
      </c>
      <c r="I126" s="15">
        <v>164217</v>
      </c>
      <c r="J126" s="15">
        <v>561671.40509999997</v>
      </c>
      <c r="K126" s="15">
        <v>2345853</v>
      </c>
      <c r="L126" s="185" t="s">
        <v>1045</v>
      </c>
      <c r="M126" s="335">
        <v>1.0040006769392626</v>
      </c>
      <c r="N126" s="15">
        <v>2355238</v>
      </c>
      <c r="O126" s="75">
        <v>52.91</v>
      </c>
      <c r="P126" s="15">
        <v>124615.64258</v>
      </c>
      <c r="Q126" s="335">
        <v>0.23847755729994166</v>
      </c>
      <c r="R126" s="148" t="s">
        <v>573</v>
      </c>
      <c r="S126" s="148">
        <v>12</v>
      </c>
      <c r="T126">
        <v>0</v>
      </c>
    </row>
    <row r="127" spans="1:20" x14ac:dyDescent="0.3">
      <c r="A127" s="148" t="s">
        <v>829</v>
      </c>
      <c r="B127" s="148">
        <v>32</v>
      </c>
      <c r="C127" t="s">
        <v>229</v>
      </c>
      <c r="D127" t="s">
        <v>233</v>
      </c>
      <c r="E127" t="s">
        <v>585</v>
      </c>
      <c r="F127" t="s">
        <v>12</v>
      </c>
      <c r="G127" t="s">
        <v>423</v>
      </c>
      <c r="H127" s="148" t="s">
        <v>424</v>
      </c>
      <c r="I127" s="15">
        <v>62.999999999999993</v>
      </c>
      <c r="J127" s="15">
        <v>215.47889999999998</v>
      </c>
      <c r="K127" s="15">
        <v>5376</v>
      </c>
      <c r="L127" s="185" t="s">
        <v>1446</v>
      </c>
      <c r="M127" s="335">
        <v>0.13783482142857142</v>
      </c>
      <c r="N127" s="15">
        <v>741</v>
      </c>
      <c r="O127" s="75">
        <v>74.14</v>
      </c>
      <c r="P127" s="15">
        <v>54.937739999999998</v>
      </c>
      <c r="Q127" s="335">
        <v>0.29079473684210522</v>
      </c>
      <c r="R127" s="148" t="s">
        <v>573</v>
      </c>
      <c r="S127" s="148">
        <v>12</v>
      </c>
      <c r="T127">
        <v>0</v>
      </c>
    </row>
    <row r="128" spans="1:20" x14ac:dyDescent="0.3">
      <c r="A128" s="148" t="s">
        <v>830</v>
      </c>
      <c r="B128" s="148" t="e">
        <v>#N/A</v>
      </c>
      <c r="C128" t="s">
        <v>1293</v>
      </c>
      <c r="D128" t="s">
        <v>831</v>
      </c>
      <c r="E128" t="s">
        <v>585</v>
      </c>
      <c r="F128" t="s">
        <v>12</v>
      </c>
      <c r="G128" t="s">
        <v>423</v>
      </c>
      <c r="H128" s="148" t="s">
        <v>424</v>
      </c>
      <c r="I128" s="15">
        <v>0</v>
      </c>
      <c r="J128" s="15">
        <v>0</v>
      </c>
      <c r="K128" s="15" t="s">
        <v>2163</v>
      </c>
      <c r="L128" s="185" t="s">
        <v>1446</v>
      </c>
      <c r="M128" s="335" t="s">
        <v>2163</v>
      </c>
      <c r="N128" s="15">
        <v>0</v>
      </c>
      <c r="O128" s="75">
        <v>74.14</v>
      </c>
      <c r="P128" s="15">
        <v>0</v>
      </c>
      <c r="Q128" s="335" t="s">
        <v>2163</v>
      </c>
      <c r="R128" s="148">
        <v>0</v>
      </c>
      <c r="S128" s="148">
        <v>0</v>
      </c>
      <c r="T128">
        <v>0</v>
      </c>
    </row>
    <row r="129" spans="1:20" x14ac:dyDescent="0.3">
      <c r="A129" s="148" t="s">
        <v>830</v>
      </c>
      <c r="B129" s="148" t="e">
        <v>#N/A</v>
      </c>
      <c r="C129" t="s">
        <v>1293</v>
      </c>
      <c r="D129" t="s">
        <v>831</v>
      </c>
      <c r="E129" t="s">
        <v>585</v>
      </c>
      <c r="F129" t="s">
        <v>12</v>
      </c>
      <c r="G129" t="s">
        <v>430</v>
      </c>
      <c r="I129" s="15">
        <v>0</v>
      </c>
      <c r="J129" s="15">
        <v>0</v>
      </c>
      <c r="K129" s="15" t="s">
        <v>2163</v>
      </c>
      <c r="L129" s="185" t="s">
        <v>1045</v>
      </c>
      <c r="M129" s="335" t="s">
        <v>2163</v>
      </c>
      <c r="N129" s="15">
        <v>0</v>
      </c>
      <c r="O129" s="75">
        <v>52.91</v>
      </c>
      <c r="P129" s="15">
        <v>0</v>
      </c>
      <c r="Q129" s="335" t="s">
        <v>2163</v>
      </c>
      <c r="R129" s="148">
        <v>0</v>
      </c>
      <c r="S129" s="148">
        <v>0</v>
      </c>
      <c r="T129">
        <v>0</v>
      </c>
    </row>
    <row r="130" spans="1:20" x14ac:dyDescent="0.3">
      <c r="A130" s="148" t="s">
        <v>830</v>
      </c>
      <c r="B130" s="148" t="s">
        <v>2182</v>
      </c>
      <c r="C130" t="s">
        <v>229</v>
      </c>
      <c r="D130" t="s">
        <v>831</v>
      </c>
      <c r="E130" t="s">
        <v>585</v>
      </c>
      <c r="F130" t="s">
        <v>12</v>
      </c>
      <c r="G130" t="s">
        <v>430</v>
      </c>
      <c r="H130" s="148" t="s">
        <v>427</v>
      </c>
      <c r="I130" s="15">
        <v>46499.000000000007</v>
      </c>
      <c r="J130" s="15">
        <v>159040.52970000004</v>
      </c>
      <c r="K130" s="15">
        <v>828965</v>
      </c>
      <c r="L130" s="185" t="s">
        <v>1045</v>
      </c>
      <c r="M130" s="335">
        <v>1.0040001688852966</v>
      </c>
      <c r="N130" s="15">
        <v>832281</v>
      </c>
      <c r="O130" s="75">
        <v>52.91</v>
      </c>
      <c r="P130" s="15">
        <v>44035.987709999994</v>
      </c>
      <c r="Q130" s="335">
        <v>0.19108994402131016</v>
      </c>
      <c r="R130" s="148" t="s">
        <v>573</v>
      </c>
      <c r="S130" s="148">
        <v>12</v>
      </c>
      <c r="T130">
        <v>0</v>
      </c>
    </row>
    <row r="131" spans="1:20" x14ac:dyDescent="0.3">
      <c r="A131" s="148" t="s">
        <v>589</v>
      </c>
      <c r="B131" s="148">
        <v>2</v>
      </c>
      <c r="C131" t="s">
        <v>1404</v>
      </c>
      <c r="D131" t="s">
        <v>590</v>
      </c>
      <c r="E131" t="s">
        <v>591</v>
      </c>
      <c r="F131" t="s">
        <v>13</v>
      </c>
      <c r="G131" t="s">
        <v>425</v>
      </c>
      <c r="H131" s="148" t="s">
        <v>426</v>
      </c>
      <c r="I131" s="15">
        <v>15420.000000000002</v>
      </c>
      <c r="J131" s="15">
        <v>52741.026000000005</v>
      </c>
      <c r="K131" s="15">
        <v>0</v>
      </c>
      <c r="L131" s="185" t="s">
        <v>490</v>
      </c>
      <c r="M131" s="335" t="s">
        <v>2163</v>
      </c>
      <c r="N131" s="15">
        <v>137314</v>
      </c>
      <c r="O131" s="75">
        <v>0</v>
      </c>
      <c r="P131" s="15">
        <v>0</v>
      </c>
      <c r="Q131" s="335">
        <v>0.38409066810376224</v>
      </c>
      <c r="R131" s="148" t="s">
        <v>573</v>
      </c>
      <c r="S131" s="148">
        <v>12</v>
      </c>
      <c r="T131" t="s">
        <v>592</v>
      </c>
    </row>
    <row r="132" spans="1:20" x14ac:dyDescent="0.3">
      <c r="A132" s="148" t="s">
        <v>832</v>
      </c>
      <c r="B132" s="148">
        <v>332</v>
      </c>
      <c r="C132" t="s">
        <v>234</v>
      </c>
      <c r="D132" t="s">
        <v>235</v>
      </c>
      <c r="E132" t="s">
        <v>833</v>
      </c>
      <c r="F132" t="s">
        <v>14</v>
      </c>
      <c r="G132" t="s">
        <v>423</v>
      </c>
      <c r="H132" s="148" t="s">
        <v>424</v>
      </c>
      <c r="I132" s="15">
        <v>365.56600000000003</v>
      </c>
      <c r="J132" s="15">
        <v>1250.3453898000002</v>
      </c>
      <c r="K132" s="15">
        <v>31777</v>
      </c>
      <c r="L132" s="185" t="s">
        <v>1446</v>
      </c>
      <c r="M132" s="335">
        <v>0.13800232872832549</v>
      </c>
      <c r="N132" s="15">
        <v>4385.2999999999993</v>
      </c>
      <c r="O132" s="75">
        <v>74.14</v>
      </c>
      <c r="P132" s="15">
        <v>325.12614199999996</v>
      </c>
      <c r="Q132" s="335">
        <v>0.28512197336556233</v>
      </c>
      <c r="R132" s="148" t="s">
        <v>536</v>
      </c>
      <c r="S132" s="148">
        <v>9</v>
      </c>
      <c r="T132" t="s">
        <v>235</v>
      </c>
    </row>
    <row r="133" spans="1:20" x14ac:dyDescent="0.3">
      <c r="A133" s="148" t="s">
        <v>834</v>
      </c>
      <c r="B133" s="148">
        <v>681</v>
      </c>
      <c r="C133" t="s">
        <v>236</v>
      </c>
      <c r="D133" t="s">
        <v>237</v>
      </c>
      <c r="E133" t="s">
        <v>835</v>
      </c>
      <c r="F133" t="s">
        <v>6</v>
      </c>
      <c r="G133" t="s">
        <v>425</v>
      </c>
      <c r="H133" s="148" t="s">
        <v>426</v>
      </c>
      <c r="I133" s="15">
        <v>0.60899999999999999</v>
      </c>
      <c r="J133" s="15">
        <v>2.0829626999999999</v>
      </c>
      <c r="K133" s="15">
        <v>0</v>
      </c>
      <c r="L133" s="185" t="s">
        <v>490</v>
      </c>
      <c r="M133" s="335" t="s">
        <v>2163</v>
      </c>
      <c r="N133" s="15">
        <v>0</v>
      </c>
      <c r="O133" s="75">
        <v>0</v>
      </c>
      <c r="P133" s="15">
        <v>0</v>
      </c>
      <c r="Q133" s="335" t="s">
        <v>2163</v>
      </c>
      <c r="R133" s="148" t="s">
        <v>536</v>
      </c>
      <c r="S133" s="148">
        <v>3</v>
      </c>
      <c r="T133" t="s">
        <v>237</v>
      </c>
    </row>
    <row r="134" spans="1:20" x14ac:dyDescent="0.3">
      <c r="A134" s="148" t="s">
        <v>834</v>
      </c>
      <c r="B134" s="148">
        <v>681</v>
      </c>
      <c r="C134" t="s">
        <v>236</v>
      </c>
      <c r="D134" t="s">
        <v>237</v>
      </c>
      <c r="E134" t="s">
        <v>835</v>
      </c>
      <c r="F134" t="s">
        <v>6</v>
      </c>
      <c r="G134" t="s">
        <v>423</v>
      </c>
      <c r="H134" s="148" t="s">
        <v>424</v>
      </c>
      <c r="I134" s="15">
        <v>318.34199999999998</v>
      </c>
      <c r="J134" s="15">
        <v>1088.8251425999999</v>
      </c>
      <c r="K134" s="15">
        <v>24141</v>
      </c>
      <c r="L134" s="185" t="s">
        <v>1446</v>
      </c>
      <c r="M134" s="335">
        <v>0.13799759744832443</v>
      </c>
      <c r="N134" s="15">
        <v>3331.4</v>
      </c>
      <c r="O134" s="75">
        <v>74.14</v>
      </c>
      <c r="P134" s="15">
        <v>246.98999600000002</v>
      </c>
      <c r="Q134" s="335">
        <v>0.32683710830281559</v>
      </c>
      <c r="R134" s="148" t="s">
        <v>536</v>
      </c>
      <c r="S134" s="148">
        <v>12</v>
      </c>
      <c r="T134" t="s">
        <v>237</v>
      </c>
    </row>
    <row r="135" spans="1:20" x14ac:dyDescent="0.3">
      <c r="A135" s="148" t="s">
        <v>836</v>
      </c>
      <c r="B135" s="148">
        <v>280</v>
      </c>
      <c r="C135" t="s">
        <v>238</v>
      </c>
      <c r="D135" t="s">
        <v>239</v>
      </c>
      <c r="E135" t="s">
        <v>837</v>
      </c>
      <c r="F135" t="s">
        <v>6</v>
      </c>
      <c r="G135" t="s">
        <v>425</v>
      </c>
      <c r="H135" s="148" t="s">
        <v>426</v>
      </c>
      <c r="I135" s="15">
        <v>3677.44</v>
      </c>
      <c r="J135" s="15">
        <v>12577.948032</v>
      </c>
      <c r="K135" s="15">
        <v>0</v>
      </c>
      <c r="L135" s="185" t="s">
        <v>490</v>
      </c>
      <c r="M135" s="335" t="s">
        <v>2163</v>
      </c>
      <c r="N135" s="15">
        <v>0</v>
      </c>
      <c r="O135" s="75">
        <v>0</v>
      </c>
      <c r="P135" s="15">
        <v>0</v>
      </c>
      <c r="Q135" s="335" t="s">
        <v>2163</v>
      </c>
      <c r="R135" s="148" t="s">
        <v>536</v>
      </c>
      <c r="S135" s="148">
        <v>12</v>
      </c>
      <c r="T135" t="s">
        <v>838</v>
      </c>
    </row>
    <row r="136" spans="1:20" x14ac:dyDescent="0.3">
      <c r="A136" s="148" t="s">
        <v>836</v>
      </c>
      <c r="B136" s="148">
        <v>280</v>
      </c>
      <c r="C136" t="s">
        <v>238</v>
      </c>
      <c r="D136" t="s">
        <v>239</v>
      </c>
      <c r="E136" t="s">
        <v>837</v>
      </c>
      <c r="F136" t="s">
        <v>6</v>
      </c>
      <c r="G136" t="s">
        <v>423</v>
      </c>
      <c r="H136" s="148" t="s">
        <v>424</v>
      </c>
      <c r="I136" s="15">
        <v>69.12</v>
      </c>
      <c r="J136" s="15">
        <v>236.41113600000003</v>
      </c>
      <c r="K136" s="15">
        <v>5188</v>
      </c>
      <c r="L136" s="185" t="s">
        <v>1446</v>
      </c>
      <c r="M136" s="335">
        <v>0.13801079414032383</v>
      </c>
      <c r="N136" s="15">
        <v>716</v>
      </c>
      <c r="O136" s="75">
        <v>74.14</v>
      </c>
      <c r="P136" s="15">
        <v>53.084240000000001</v>
      </c>
      <c r="Q136" s="335">
        <v>0.33018315083798888</v>
      </c>
      <c r="R136" s="148" t="s">
        <v>536</v>
      </c>
      <c r="S136" s="148">
        <v>8</v>
      </c>
      <c r="T136" t="s">
        <v>838</v>
      </c>
    </row>
    <row r="137" spans="1:20" x14ac:dyDescent="0.3">
      <c r="A137" s="148" t="s">
        <v>839</v>
      </c>
      <c r="B137" s="148">
        <v>240</v>
      </c>
      <c r="C137" t="s">
        <v>240</v>
      </c>
      <c r="D137" t="s">
        <v>241</v>
      </c>
      <c r="E137" t="s">
        <v>840</v>
      </c>
      <c r="F137" t="s">
        <v>13</v>
      </c>
      <c r="G137" t="s">
        <v>423</v>
      </c>
      <c r="H137" s="148" t="s">
        <v>424</v>
      </c>
      <c r="I137" s="15">
        <v>1723.443</v>
      </c>
      <c r="J137" s="15">
        <v>5894.6920928999998</v>
      </c>
      <c r="K137" s="15">
        <v>118020</v>
      </c>
      <c r="L137" s="185" t="s">
        <v>1446</v>
      </c>
      <c r="M137" s="335">
        <v>0.1380011862396204</v>
      </c>
      <c r="N137" s="15">
        <v>16286.9</v>
      </c>
      <c r="O137" s="75">
        <v>74.14</v>
      </c>
      <c r="P137" s="15">
        <v>1207.5107660000001</v>
      </c>
      <c r="Q137" s="335">
        <v>0.36192842670489778</v>
      </c>
      <c r="R137" s="148" t="s">
        <v>536</v>
      </c>
      <c r="S137" s="148">
        <v>12</v>
      </c>
      <c r="T137" t="s">
        <v>241</v>
      </c>
    </row>
    <row r="138" spans="1:20" x14ac:dyDescent="0.3">
      <c r="A138" s="148" t="s">
        <v>841</v>
      </c>
      <c r="B138" s="148">
        <v>240</v>
      </c>
      <c r="C138" t="s">
        <v>240</v>
      </c>
      <c r="D138" t="s">
        <v>243</v>
      </c>
      <c r="E138" t="s">
        <v>842</v>
      </c>
      <c r="F138" t="s">
        <v>13</v>
      </c>
      <c r="G138" t="s">
        <v>425</v>
      </c>
      <c r="H138" s="148" t="s">
        <v>426</v>
      </c>
      <c r="I138" s="15">
        <v>916.60199999999998</v>
      </c>
      <c r="J138" s="15">
        <v>3135.0538206000001</v>
      </c>
      <c r="K138" s="15">
        <v>0</v>
      </c>
      <c r="L138" s="185" t="s">
        <v>490</v>
      </c>
      <c r="M138" s="335" t="s">
        <v>2163</v>
      </c>
      <c r="N138" s="15">
        <v>0</v>
      </c>
      <c r="O138" s="75">
        <v>0</v>
      </c>
      <c r="P138" s="15">
        <v>0</v>
      </c>
      <c r="Q138" s="335" t="s">
        <v>2163</v>
      </c>
      <c r="R138" s="148" t="s">
        <v>536</v>
      </c>
      <c r="S138" s="148">
        <v>12</v>
      </c>
      <c r="T138" t="s">
        <v>243</v>
      </c>
    </row>
    <row r="139" spans="1:20" x14ac:dyDescent="0.3">
      <c r="A139" s="148" t="s">
        <v>841</v>
      </c>
      <c r="B139" s="148">
        <v>240</v>
      </c>
      <c r="C139" t="s">
        <v>240</v>
      </c>
      <c r="D139" t="s">
        <v>243</v>
      </c>
      <c r="E139" t="s">
        <v>842</v>
      </c>
      <c r="F139" t="s">
        <v>13</v>
      </c>
      <c r="G139" t="s">
        <v>423</v>
      </c>
      <c r="H139" s="148" t="s">
        <v>424</v>
      </c>
      <c r="I139" s="15">
        <v>3685.6409999999996</v>
      </c>
      <c r="J139" s="15">
        <v>12605.997912299999</v>
      </c>
      <c r="K139" s="15">
        <v>253605</v>
      </c>
      <c r="L139" s="185" t="s">
        <v>1446</v>
      </c>
      <c r="M139" s="335">
        <v>0.13800082805938368</v>
      </c>
      <c r="N139" s="15">
        <v>34997.699999999997</v>
      </c>
      <c r="O139" s="75">
        <v>74.14</v>
      </c>
      <c r="P139" s="15">
        <v>2594.7294779999997</v>
      </c>
      <c r="Q139" s="335">
        <v>0.36019503888255516</v>
      </c>
      <c r="R139" s="148" t="s">
        <v>536</v>
      </c>
      <c r="S139" s="148">
        <v>12</v>
      </c>
      <c r="T139" t="s">
        <v>243</v>
      </c>
    </row>
    <row r="140" spans="1:20" x14ac:dyDescent="0.3">
      <c r="A140" s="148" t="s">
        <v>843</v>
      </c>
      <c r="B140" s="148">
        <v>240</v>
      </c>
      <c r="C140" t="s">
        <v>240</v>
      </c>
      <c r="D140" t="s">
        <v>244</v>
      </c>
      <c r="E140" t="s">
        <v>844</v>
      </c>
      <c r="F140" t="s">
        <v>13</v>
      </c>
      <c r="G140" t="s">
        <v>423</v>
      </c>
      <c r="H140" s="148" t="s">
        <v>424</v>
      </c>
      <c r="I140" s="15">
        <v>2232.15</v>
      </c>
      <c r="J140" s="15">
        <v>7634.6226450000004</v>
      </c>
      <c r="K140" s="15">
        <v>144913</v>
      </c>
      <c r="L140" s="185" t="s">
        <v>1446</v>
      </c>
      <c r="M140" s="335">
        <v>0.13800004140415284</v>
      </c>
      <c r="N140" s="15">
        <v>19998</v>
      </c>
      <c r="O140" s="75">
        <v>74.14</v>
      </c>
      <c r="P140" s="15">
        <v>1482.6517200000001</v>
      </c>
      <c r="Q140" s="335">
        <v>0.38176930918091811</v>
      </c>
      <c r="R140" s="148" t="s">
        <v>536</v>
      </c>
      <c r="S140" s="148">
        <v>12</v>
      </c>
      <c r="T140" t="s">
        <v>244</v>
      </c>
    </row>
    <row r="141" spans="1:20" x14ac:dyDescent="0.3">
      <c r="A141" s="148" t="s">
        <v>845</v>
      </c>
      <c r="B141" s="148">
        <v>240</v>
      </c>
      <c r="C141" t="s">
        <v>240</v>
      </c>
      <c r="D141" t="s">
        <v>242</v>
      </c>
      <c r="E141" t="s">
        <v>591</v>
      </c>
      <c r="F141" t="s">
        <v>13</v>
      </c>
      <c r="G141" t="s">
        <v>425</v>
      </c>
      <c r="H141" s="148" t="s">
        <v>426</v>
      </c>
      <c r="I141" s="15">
        <v>884.06799999999998</v>
      </c>
      <c r="J141" s="15">
        <v>3023.7777804000002</v>
      </c>
      <c r="K141" s="15">
        <v>0</v>
      </c>
      <c r="L141" s="185" t="s">
        <v>490</v>
      </c>
      <c r="M141" s="335" t="s">
        <v>2163</v>
      </c>
      <c r="N141" s="15">
        <v>0</v>
      </c>
      <c r="O141" s="75">
        <v>0</v>
      </c>
      <c r="P141" s="15">
        <v>0</v>
      </c>
      <c r="Q141" s="335" t="s">
        <v>2163</v>
      </c>
      <c r="R141" s="148" t="s">
        <v>536</v>
      </c>
      <c r="S141" s="148">
        <v>12</v>
      </c>
      <c r="T141" t="s">
        <v>592</v>
      </c>
    </row>
    <row r="142" spans="1:20" x14ac:dyDescent="0.3">
      <c r="A142" s="148" t="s">
        <v>845</v>
      </c>
      <c r="B142" s="148">
        <v>240</v>
      </c>
      <c r="C142" t="s">
        <v>240</v>
      </c>
      <c r="D142" t="s">
        <v>242</v>
      </c>
      <c r="E142" t="s">
        <v>591</v>
      </c>
      <c r="F142" t="s">
        <v>13</v>
      </c>
      <c r="G142" t="s">
        <v>423</v>
      </c>
      <c r="H142" s="148" t="s">
        <v>424</v>
      </c>
      <c r="I142" s="15">
        <v>0</v>
      </c>
      <c r="J142" s="15">
        <v>0</v>
      </c>
      <c r="K142" s="15" t="s">
        <v>2163</v>
      </c>
      <c r="L142" s="185" t="s">
        <v>1446</v>
      </c>
      <c r="M142" s="335" t="s">
        <v>2163</v>
      </c>
      <c r="N142" s="15">
        <v>0</v>
      </c>
      <c r="O142" s="75">
        <v>74.14</v>
      </c>
      <c r="P142" s="15">
        <v>0</v>
      </c>
      <c r="Q142" s="335" t="s">
        <v>2163</v>
      </c>
      <c r="R142" s="148">
        <v>0</v>
      </c>
      <c r="S142" s="148">
        <v>0</v>
      </c>
      <c r="T142" t="s">
        <v>592</v>
      </c>
    </row>
    <row r="143" spans="1:20" x14ac:dyDescent="0.3">
      <c r="A143" s="148" t="s">
        <v>1407</v>
      </c>
      <c r="B143" s="148">
        <v>240</v>
      </c>
      <c r="C143" t="s">
        <v>240</v>
      </c>
      <c r="D143" t="s">
        <v>400</v>
      </c>
      <c r="E143" t="s">
        <v>591</v>
      </c>
      <c r="F143" t="s">
        <v>13</v>
      </c>
      <c r="G143" t="s">
        <v>425</v>
      </c>
      <c r="H143" s="148" t="s">
        <v>426</v>
      </c>
      <c r="I143" s="15">
        <v>0</v>
      </c>
      <c r="J143" s="15">
        <v>0</v>
      </c>
      <c r="K143" s="15" t="s">
        <v>2163</v>
      </c>
      <c r="L143" s="185" t="s">
        <v>490</v>
      </c>
      <c r="M143" s="335" t="s">
        <v>2163</v>
      </c>
      <c r="N143" s="15">
        <v>0</v>
      </c>
      <c r="O143" s="75">
        <v>0</v>
      </c>
      <c r="P143" s="15">
        <v>0</v>
      </c>
      <c r="Q143" s="335" t="s">
        <v>2163</v>
      </c>
      <c r="R143" s="148">
        <v>0</v>
      </c>
      <c r="S143" s="148">
        <v>0</v>
      </c>
      <c r="T143" t="s">
        <v>592</v>
      </c>
    </row>
    <row r="144" spans="1:20" x14ac:dyDescent="0.3">
      <c r="A144" s="148" t="s">
        <v>846</v>
      </c>
      <c r="B144" s="148">
        <v>369</v>
      </c>
      <c r="C144" t="s">
        <v>245</v>
      </c>
      <c r="D144" t="s">
        <v>246</v>
      </c>
      <c r="E144" t="s">
        <v>847</v>
      </c>
      <c r="F144" t="s">
        <v>11</v>
      </c>
      <c r="G144" t="s">
        <v>428</v>
      </c>
      <c r="H144" s="148" t="s">
        <v>429</v>
      </c>
      <c r="I144" s="15">
        <v>52.838999999999999</v>
      </c>
      <c r="J144" s="15">
        <v>180.72523169999999</v>
      </c>
      <c r="K144" s="15">
        <v>0</v>
      </c>
      <c r="L144" s="185" t="s">
        <v>490</v>
      </c>
      <c r="M144" s="335" t="s">
        <v>2163</v>
      </c>
      <c r="N144" s="15">
        <v>0</v>
      </c>
      <c r="O144" s="75">
        <v>0</v>
      </c>
      <c r="P144" s="15">
        <v>0</v>
      </c>
      <c r="Q144" s="335" t="s">
        <v>2163</v>
      </c>
      <c r="R144" s="148" t="s">
        <v>536</v>
      </c>
      <c r="S144" s="148">
        <v>7</v>
      </c>
      <c r="T144" t="s">
        <v>246</v>
      </c>
    </row>
    <row r="145" spans="1:20" x14ac:dyDescent="0.3">
      <c r="A145" s="148" t="s">
        <v>846</v>
      </c>
      <c r="B145" s="148">
        <v>369</v>
      </c>
      <c r="C145" t="s">
        <v>245</v>
      </c>
      <c r="D145" t="s">
        <v>246</v>
      </c>
      <c r="E145" t="s">
        <v>847</v>
      </c>
      <c r="F145" t="s">
        <v>11</v>
      </c>
      <c r="G145" t="s">
        <v>423</v>
      </c>
      <c r="H145" s="148" t="s">
        <v>424</v>
      </c>
      <c r="I145" s="15">
        <v>362.517</v>
      </c>
      <c r="J145" s="15">
        <v>1239.9168950999999</v>
      </c>
      <c r="K145" s="15">
        <v>27741</v>
      </c>
      <c r="L145" s="185" t="s">
        <v>1446</v>
      </c>
      <c r="M145" s="335">
        <v>0.13800151400454203</v>
      </c>
      <c r="N145" s="15">
        <v>3828.3</v>
      </c>
      <c r="O145" s="75">
        <v>74.14</v>
      </c>
      <c r="P145" s="15">
        <v>283.83016200000003</v>
      </c>
      <c r="Q145" s="335">
        <v>0.32388185228430372</v>
      </c>
      <c r="R145" s="148" t="s">
        <v>536</v>
      </c>
      <c r="S145" s="148">
        <v>7</v>
      </c>
      <c r="T145" t="s">
        <v>246</v>
      </c>
    </row>
    <row r="146" spans="1:20" x14ac:dyDescent="0.3">
      <c r="A146" s="148" t="s">
        <v>593</v>
      </c>
      <c r="B146" s="148">
        <v>2</v>
      </c>
      <c r="C146" t="s">
        <v>1404</v>
      </c>
      <c r="D146" t="s">
        <v>594</v>
      </c>
      <c r="E146" t="s">
        <v>591</v>
      </c>
      <c r="F146" t="s">
        <v>13</v>
      </c>
      <c r="G146" t="s">
        <v>425</v>
      </c>
      <c r="H146" s="148" t="s">
        <v>426</v>
      </c>
      <c r="I146" s="15">
        <v>10741</v>
      </c>
      <c r="J146" s="15">
        <v>36737.442300000002</v>
      </c>
      <c r="K146" s="15">
        <v>0</v>
      </c>
      <c r="L146" s="185" t="s">
        <v>490</v>
      </c>
      <c r="M146" s="335" t="s">
        <v>2163</v>
      </c>
      <c r="N146" s="15">
        <v>95648</v>
      </c>
      <c r="O146" s="75">
        <v>0</v>
      </c>
      <c r="P146" s="15">
        <v>0</v>
      </c>
      <c r="Q146" s="335">
        <v>0.38409002070090331</v>
      </c>
      <c r="R146" s="148" t="s">
        <v>573</v>
      </c>
      <c r="S146" s="148">
        <v>12</v>
      </c>
      <c r="T146" t="s">
        <v>592</v>
      </c>
    </row>
    <row r="147" spans="1:20" x14ac:dyDescent="0.3">
      <c r="A147" s="148" t="s">
        <v>848</v>
      </c>
      <c r="B147" s="148">
        <v>103</v>
      </c>
      <c r="C147" t="s">
        <v>247</v>
      </c>
      <c r="D147" t="s">
        <v>248</v>
      </c>
      <c r="E147" t="s">
        <v>849</v>
      </c>
      <c r="F147" t="s">
        <v>13</v>
      </c>
      <c r="G147" t="s">
        <v>425</v>
      </c>
      <c r="H147" s="148" t="s">
        <v>426</v>
      </c>
      <c r="I147" s="15">
        <v>35139</v>
      </c>
      <c r="J147" s="15">
        <v>120185.92170000001</v>
      </c>
      <c r="K147" s="15">
        <v>0</v>
      </c>
      <c r="L147" s="185" t="s">
        <v>490</v>
      </c>
      <c r="M147" s="335" t="s">
        <v>2163</v>
      </c>
      <c r="N147" s="15">
        <v>312913</v>
      </c>
      <c r="O147" s="75">
        <v>0</v>
      </c>
      <c r="P147" s="15">
        <v>0</v>
      </c>
      <c r="Q147" s="335">
        <v>0.38408733961196884</v>
      </c>
      <c r="R147" s="148" t="s">
        <v>573</v>
      </c>
      <c r="S147" s="148">
        <v>12</v>
      </c>
      <c r="T147" t="s">
        <v>954</v>
      </c>
    </row>
    <row r="148" spans="1:20" x14ac:dyDescent="0.3">
      <c r="A148" s="148" t="s">
        <v>850</v>
      </c>
      <c r="B148" s="148">
        <v>103</v>
      </c>
      <c r="C148" t="s">
        <v>247</v>
      </c>
      <c r="D148" t="s">
        <v>249</v>
      </c>
      <c r="E148" t="s">
        <v>849</v>
      </c>
      <c r="F148" t="s">
        <v>13</v>
      </c>
      <c r="G148" t="s">
        <v>425</v>
      </c>
      <c r="H148" s="148" t="s">
        <v>426</v>
      </c>
      <c r="I148" s="15">
        <v>19815</v>
      </c>
      <c r="J148" s="15">
        <v>67773.244500000001</v>
      </c>
      <c r="K148" s="15">
        <v>0</v>
      </c>
      <c r="L148" s="185" t="s">
        <v>490</v>
      </c>
      <c r="M148" s="335" t="s">
        <v>2163</v>
      </c>
      <c r="N148" s="15">
        <v>176454</v>
      </c>
      <c r="O148" s="75">
        <v>0</v>
      </c>
      <c r="P148" s="15">
        <v>0</v>
      </c>
      <c r="Q148" s="335">
        <v>0.38408448944200757</v>
      </c>
      <c r="R148" s="148" t="s">
        <v>573</v>
      </c>
      <c r="S148" s="148">
        <v>12</v>
      </c>
      <c r="T148" t="s">
        <v>954</v>
      </c>
    </row>
    <row r="149" spans="1:20" x14ac:dyDescent="0.3">
      <c r="A149" s="148" t="s">
        <v>851</v>
      </c>
      <c r="B149" s="148">
        <v>103</v>
      </c>
      <c r="C149" t="s">
        <v>247</v>
      </c>
      <c r="D149" t="s">
        <v>252</v>
      </c>
      <c r="E149" t="s">
        <v>849</v>
      </c>
      <c r="F149" t="s">
        <v>13</v>
      </c>
      <c r="G149" t="s">
        <v>423</v>
      </c>
      <c r="H149" s="148" t="s">
        <v>424</v>
      </c>
      <c r="I149" s="15">
        <v>26855.000000000004</v>
      </c>
      <c r="J149" s="15">
        <v>91852.156500000012</v>
      </c>
      <c r="K149" s="15">
        <v>1883658</v>
      </c>
      <c r="L149" s="185" t="s">
        <v>1446</v>
      </c>
      <c r="M149" s="335">
        <v>0.13857080213074774</v>
      </c>
      <c r="N149" s="15">
        <v>261020</v>
      </c>
      <c r="O149" s="75">
        <v>74.14</v>
      </c>
      <c r="P149" s="15">
        <v>19352.022800000002</v>
      </c>
      <c r="Q149" s="335">
        <v>0.35189700597655355</v>
      </c>
      <c r="R149" s="148" t="s">
        <v>573</v>
      </c>
      <c r="S149" s="148">
        <v>12</v>
      </c>
      <c r="T149" t="s">
        <v>954</v>
      </c>
    </row>
    <row r="150" spans="1:20" x14ac:dyDescent="0.3">
      <c r="A150" s="148" t="s">
        <v>852</v>
      </c>
      <c r="B150" s="148">
        <v>103</v>
      </c>
      <c r="C150" t="s">
        <v>247</v>
      </c>
      <c r="D150" t="s">
        <v>250</v>
      </c>
      <c r="E150" t="s">
        <v>849</v>
      </c>
      <c r="F150" t="s">
        <v>13</v>
      </c>
      <c r="G150" t="s">
        <v>425</v>
      </c>
      <c r="H150" s="148" t="s">
        <v>426</v>
      </c>
      <c r="I150" s="15">
        <v>8560</v>
      </c>
      <c r="J150" s="15">
        <v>29277.768</v>
      </c>
      <c r="K150" s="15">
        <v>0</v>
      </c>
      <c r="L150" s="185" t="s">
        <v>490</v>
      </c>
      <c r="M150" s="335" t="s">
        <v>2163</v>
      </c>
      <c r="N150" s="15">
        <v>76227</v>
      </c>
      <c r="O150" s="75">
        <v>0</v>
      </c>
      <c r="P150" s="15">
        <v>0</v>
      </c>
      <c r="Q150" s="335">
        <v>0.38408658349403757</v>
      </c>
      <c r="R150" s="148" t="s">
        <v>573</v>
      </c>
      <c r="S150" s="148">
        <v>12</v>
      </c>
      <c r="T150" t="s">
        <v>954</v>
      </c>
    </row>
    <row r="151" spans="1:20" x14ac:dyDescent="0.3">
      <c r="A151" s="148" t="s">
        <v>974</v>
      </c>
      <c r="B151" s="148">
        <v>103</v>
      </c>
      <c r="C151" t="s">
        <v>346</v>
      </c>
      <c r="D151" t="s">
        <v>251</v>
      </c>
      <c r="E151" t="s">
        <v>849</v>
      </c>
      <c r="F151" t="s">
        <v>13</v>
      </c>
      <c r="G151" t="s">
        <v>425</v>
      </c>
      <c r="H151" s="148" t="s">
        <v>426</v>
      </c>
      <c r="I151" s="15">
        <v>54364.999999999993</v>
      </c>
      <c r="J151" s="15">
        <v>185944.60949999999</v>
      </c>
      <c r="K151" s="15">
        <v>0</v>
      </c>
      <c r="L151" s="185" t="s">
        <v>490</v>
      </c>
      <c r="M151" s="335" t="s">
        <v>2163</v>
      </c>
      <c r="N151" s="15">
        <v>484121</v>
      </c>
      <c r="O151" s="75">
        <v>0</v>
      </c>
      <c r="P151" s="15">
        <v>0</v>
      </c>
      <c r="Q151" s="335">
        <v>0.38408705571540996</v>
      </c>
      <c r="R151" s="148" t="s">
        <v>573</v>
      </c>
      <c r="S151" s="148">
        <v>12</v>
      </c>
      <c r="T151" t="s">
        <v>954</v>
      </c>
    </row>
    <row r="152" spans="1:20" x14ac:dyDescent="0.3">
      <c r="A152" s="148" t="s">
        <v>853</v>
      </c>
      <c r="B152" s="148">
        <v>103</v>
      </c>
      <c r="C152" t="s">
        <v>247</v>
      </c>
      <c r="D152" t="s">
        <v>854</v>
      </c>
      <c r="E152" t="s">
        <v>849</v>
      </c>
      <c r="F152" t="s">
        <v>13</v>
      </c>
      <c r="G152" t="s">
        <v>425</v>
      </c>
      <c r="H152" s="148" t="s">
        <v>426</v>
      </c>
      <c r="I152" s="15">
        <v>9908</v>
      </c>
      <c r="J152" s="15">
        <v>33888.332399999999</v>
      </c>
      <c r="K152" s="15">
        <v>0</v>
      </c>
      <c r="L152" s="185" t="s">
        <v>490</v>
      </c>
      <c r="M152" s="335" t="s">
        <v>2163</v>
      </c>
      <c r="N152" s="15">
        <v>88230</v>
      </c>
      <c r="O152" s="75">
        <v>0</v>
      </c>
      <c r="P152" s="15">
        <v>0</v>
      </c>
      <c r="Q152" s="335">
        <v>0.38409081264875894</v>
      </c>
      <c r="R152" s="148" t="s">
        <v>573</v>
      </c>
      <c r="S152" s="148">
        <v>12</v>
      </c>
      <c r="T152" t="s">
        <v>954</v>
      </c>
    </row>
    <row r="153" spans="1:20" x14ac:dyDescent="0.3">
      <c r="A153" s="148" t="s">
        <v>855</v>
      </c>
      <c r="B153" s="148">
        <v>289</v>
      </c>
      <c r="C153" t="s">
        <v>1410</v>
      </c>
      <c r="D153" t="s">
        <v>254</v>
      </c>
      <c r="E153" t="s">
        <v>856</v>
      </c>
      <c r="F153" t="s">
        <v>4</v>
      </c>
      <c r="G153" t="s">
        <v>425</v>
      </c>
      <c r="H153" s="148" t="s">
        <v>426</v>
      </c>
      <c r="I153" s="15">
        <v>3496.9999999999995</v>
      </c>
      <c r="J153" s="15">
        <v>11960.789099999998</v>
      </c>
      <c r="K153" s="15">
        <v>0</v>
      </c>
      <c r="L153" s="185" t="s">
        <v>490</v>
      </c>
      <c r="M153" s="335" t="s">
        <v>2163</v>
      </c>
      <c r="N153" s="15">
        <v>31140</v>
      </c>
      <c r="O153" s="75">
        <v>0</v>
      </c>
      <c r="P153" s="15">
        <v>0</v>
      </c>
      <c r="Q153" s="335">
        <v>0.38409727360308277</v>
      </c>
      <c r="R153" s="148" t="s">
        <v>573</v>
      </c>
      <c r="S153" s="148">
        <v>12</v>
      </c>
      <c r="T153" t="s">
        <v>254</v>
      </c>
    </row>
    <row r="154" spans="1:20" x14ac:dyDescent="0.3">
      <c r="A154" s="148" t="s">
        <v>855</v>
      </c>
      <c r="B154" s="148">
        <v>289</v>
      </c>
      <c r="C154" t="s">
        <v>1410</v>
      </c>
      <c r="D154" t="s">
        <v>254</v>
      </c>
      <c r="E154" t="s">
        <v>856</v>
      </c>
      <c r="F154" t="s">
        <v>4</v>
      </c>
      <c r="G154" t="s">
        <v>423</v>
      </c>
      <c r="H154" s="148" t="s">
        <v>424</v>
      </c>
      <c r="I154" s="15">
        <v>591</v>
      </c>
      <c r="J154" s="15">
        <v>2021.3973000000001</v>
      </c>
      <c r="K154" s="15">
        <v>41916</v>
      </c>
      <c r="L154" s="185" t="s">
        <v>1446</v>
      </c>
      <c r="M154" s="335">
        <v>0.13333810478099056</v>
      </c>
      <c r="N154" s="15">
        <v>5589</v>
      </c>
      <c r="O154" s="75">
        <v>74.14</v>
      </c>
      <c r="P154" s="15">
        <v>414.36846000000003</v>
      </c>
      <c r="Q154" s="335">
        <v>0.36167423510466989</v>
      </c>
      <c r="R154" s="148" t="s">
        <v>573</v>
      </c>
      <c r="S154" s="148">
        <v>12</v>
      </c>
      <c r="T154" t="s">
        <v>254</v>
      </c>
    </row>
    <row r="155" spans="1:20" x14ac:dyDescent="0.3">
      <c r="A155" s="148" t="s">
        <v>857</v>
      </c>
      <c r="B155" s="148">
        <v>446</v>
      </c>
      <c r="C155" t="s">
        <v>401</v>
      </c>
      <c r="D155" t="s">
        <v>402</v>
      </c>
      <c r="E155" t="s">
        <v>858</v>
      </c>
      <c r="F155" t="s">
        <v>9</v>
      </c>
      <c r="G155" t="s">
        <v>428</v>
      </c>
      <c r="H155" s="148" t="s">
        <v>429</v>
      </c>
      <c r="I155" s="15">
        <v>138.571</v>
      </c>
      <c r="J155" s="15">
        <v>473.9543913</v>
      </c>
      <c r="K155" s="15">
        <v>0</v>
      </c>
      <c r="L155" s="185" t="s">
        <v>490</v>
      </c>
      <c r="M155" s="335" t="s">
        <v>2163</v>
      </c>
      <c r="N155" s="15">
        <v>0</v>
      </c>
      <c r="O155" s="75">
        <v>0</v>
      </c>
      <c r="P155" s="15">
        <v>0</v>
      </c>
      <c r="Q155" s="335" t="s">
        <v>2163</v>
      </c>
      <c r="R155" s="148" t="s">
        <v>536</v>
      </c>
      <c r="S155" s="148">
        <v>4</v>
      </c>
      <c r="T155" t="s">
        <v>402</v>
      </c>
    </row>
    <row r="156" spans="1:20" x14ac:dyDescent="0.3">
      <c r="A156" s="148" t="s">
        <v>857</v>
      </c>
      <c r="B156" s="148">
        <v>446</v>
      </c>
      <c r="C156" t="s">
        <v>401</v>
      </c>
      <c r="D156" t="s">
        <v>402</v>
      </c>
      <c r="E156" t="s">
        <v>858</v>
      </c>
      <c r="F156" t="s">
        <v>9</v>
      </c>
      <c r="G156" t="s">
        <v>423</v>
      </c>
      <c r="H156" s="148" t="s">
        <v>424</v>
      </c>
      <c r="I156" s="15">
        <v>1600.8040000000003</v>
      </c>
      <c r="J156" s="15">
        <v>5475.2299212000016</v>
      </c>
      <c r="K156" s="15">
        <v>122313</v>
      </c>
      <c r="L156" s="185" t="s">
        <v>1446</v>
      </c>
      <c r="M156" s="335">
        <v>0.13800004905447499</v>
      </c>
      <c r="N156" s="15">
        <v>16879.2</v>
      </c>
      <c r="O156" s="75">
        <v>74.14</v>
      </c>
      <c r="P156" s="15">
        <v>1251.423888</v>
      </c>
      <c r="Q156" s="335">
        <v>0.32437733548983372</v>
      </c>
      <c r="R156" s="148" t="s">
        <v>536</v>
      </c>
      <c r="S156" s="148">
        <v>11</v>
      </c>
      <c r="T156" t="s">
        <v>402</v>
      </c>
    </row>
    <row r="157" spans="1:20" x14ac:dyDescent="0.3">
      <c r="A157" s="148" t="s">
        <v>595</v>
      </c>
      <c r="B157" s="148">
        <v>2</v>
      </c>
      <c r="C157" t="s">
        <v>1404</v>
      </c>
      <c r="D157" t="s">
        <v>97</v>
      </c>
      <c r="E157" t="s">
        <v>587</v>
      </c>
      <c r="F157" t="s">
        <v>13</v>
      </c>
      <c r="G157" t="s">
        <v>425</v>
      </c>
      <c r="H157" s="148" t="s">
        <v>426</v>
      </c>
      <c r="I157" s="15">
        <v>4473</v>
      </c>
      <c r="J157" s="15">
        <v>15299.001900000001</v>
      </c>
      <c r="K157" s="15">
        <v>0</v>
      </c>
      <c r="L157" s="185" t="s">
        <v>490</v>
      </c>
      <c r="M157" s="335" t="s">
        <v>2163</v>
      </c>
      <c r="N157" s="15">
        <v>39832</v>
      </c>
      <c r="O157" s="75">
        <v>0</v>
      </c>
      <c r="P157" s="15">
        <v>0</v>
      </c>
      <c r="Q157" s="335">
        <v>0.38408821801566584</v>
      </c>
      <c r="R157" s="148" t="s">
        <v>573</v>
      </c>
      <c r="S157" s="148">
        <v>12</v>
      </c>
      <c r="T157" t="s">
        <v>588</v>
      </c>
    </row>
    <row r="158" spans="1:20" x14ac:dyDescent="0.3">
      <c r="A158" s="148" t="s">
        <v>859</v>
      </c>
      <c r="B158" s="148">
        <v>16</v>
      </c>
      <c r="C158" t="s">
        <v>257</v>
      </c>
      <c r="D158" t="s">
        <v>860</v>
      </c>
      <c r="E158" t="s">
        <v>861</v>
      </c>
      <c r="F158" t="s">
        <v>8</v>
      </c>
      <c r="G158" t="s">
        <v>1048</v>
      </c>
      <c r="H158" s="148" t="s">
        <v>1049</v>
      </c>
      <c r="I158" s="15">
        <v>-240</v>
      </c>
      <c r="J158" s="15">
        <v>-820.87200000000007</v>
      </c>
      <c r="K158" s="15">
        <v>244</v>
      </c>
      <c r="L158" s="185" t="s">
        <v>1048</v>
      </c>
      <c r="M158" s="335">
        <v>0</v>
      </c>
      <c r="N158" s="15">
        <v>0</v>
      </c>
      <c r="O158" s="75">
        <v>0</v>
      </c>
      <c r="P158" s="15">
        <v>0</v>
      </c>
      <c r="Q158" s="335" t="s">
        <v>2163</v>
      </c>
      <c r="R158" s="148" t="s">
        <v>573</v>
      </c>
      <c r="S158" s="148">
        <v>12</v>
      </c>
      <c r="T158" t="s">
        <v>862</v>
      </c>
    </row>
    <row r="159" spans="1:20" x14ac:dyDescent="0.3">
      <c r="A159" s="148" t="s">
        <v>863</v>
      </c>
      <c r="B159" s="148">
        <v>16</v>
      </c>
      <c r="C159" t="s">
        <v>257</v>
      </c>
      <c r="D159" t="s">
        <v>864</v>
      </c>
      <c r="E159" t="s">
        <v>861</v>
      </c>
      <c r="F159" t="s">
        <v>8</v>
      </c>
      <c r="G159" t="s">
        <v>1048</v>
      </c>
      <c r="H159" s="148" t="s">
        <v>1052</v>
      </c>
      <c r="I159" s="15">
        <v>-375</v>
      </c>
      <c r="J159" s="15">
        <v>-1282.6125</v>
      </c>
      <c r="K159" s="15">
        <v>432</v>
      </c>
      <c r="L159" s="185" t="s">
        <v>1048</v>
      </c>
      <c r="M159" s="335">
        <v>0</v>
      </c>
      <c r="N159" s="15">
        <v>0</v>
      </c>
      <c r="O159" s="75">
        <v>0</v>
      </c>
      <c r="P159" s="15">
        <v>0</v>
      </c>
      <c r="Q159" s="335" t="s">
        <v>2163</v>
      </c>
      <c r="R159" s="148" t="s">
        <v>573</v>
      </c>
      <c r="S159" s="148">
        <v>12</v>
      </c>
      <c r="T159" t="s">
        <v>862</v>
      </c>
    </row>
    <row r="160" spans="1:20" x14ac:dyDescent="0.3">
      <c r="A160" s="148" t="s">
        <v>865</v>
      </c>
      <c r="B160" s="148">
        <v>16</v>
      </c>
      <c r="C160" t="s">
        <v>257</v>
      </c>
      <c r="D160" t="s">
        <v>866</v>
      </c>
      <c r="E160" t="s">
        <v>861</v>
      </c>
      <c r="F160" t="s">
        <v>8</v>
      </c>
      <c r="G160" t="s">
        <v>423</v>
      </c>
      <c r="H160" s="148" t="s">
        <v>424</v>
      </c>
      <c r="I160" s="15">
        <v>0</v>
      </c>
      <c r="J160" s="15">
        <v>0</v>
      </c>
      <c r="K160" s="15">
        <v>20076</v>
      </c>
      <c r="L160" s="185" t="s">
        <v>1446</v>
      </c>
      <c r="M160" s="335">
        <v>0.13832436740386531</v>
      </c>
      <c r="N160" s="15">
        <v>2777</v>
      </c>
      <c r="O160" s="75">
        <v>74.14</v>
      </c>
      <c r="P160" s="15">
        <v>205.88677999999999</v>
      </c>
      <c r="Q160" s="335">
        <v>0</v>
      </c>
      <c r="R160" s="148" t="s">
        <v>573</v>
      </c>
      <c r="S160" s="148">
        <v>12</v>
      </c>
      <c r="T160" t="s">
        <v>862</v>
      </c>
    </row>
    <row r="161" spans="1:20" x14ac:dyDescent="0.3">
      <c r="A161" s="148" t="s">
        <v>867</v>
      </c>
      <c r="B161" s="148">
        <v>16</v>
      </c>
      <c r="C161" t="s">
        <v>257</v>
      </c>
      <c r="D161" t="s">
        <v>868</v>
      </c>
      <c r="E161" t="s">
        <v>861</v>
      </c>
      <c r="F161" t="s">
        <v>8</v>
      </c>
      <c r="G161" t="s">
        <v>423</v>
      </c>
      <c r="H161" s="148" t="s">
        <v>424</v>
      </c>
      <c r="I161" s="15">
        <v>0</v>
      </c>
      <c r="J161" s="15">
        <v>0</v>
      </c>
      <c r="K161" s="15">
        <v>8484</v>
      </c>
      <c r="L161" s="185" t="s">
        <v>1446</v>
      </c>
      <c r="M161" s="335">
        <v>0.13826025459688826</v>
      </c>
      <c r="N161" s="15">
        <v>1173</v>
      </c>
      <c r="O161" s="75">
        <v>74.14</v>
      </c>
      <c r="P161" s="15">
        <v>86.966220000000007</v>
      </c>
      <c r="Q161" s="335">
        <v>0</v>
      </c>
      <c r="R161" s="148" t="s">
        <v>573</v>
      </c>
      <c r="S161" s="148">
        <v>12</v>
      </c>
      <c r="T161" t="s">
        <v>862</v>
      </c>
    </row>
    <row r="162" spans="1:20" x14ac:dyDescent="0.3">
      <c r="A162" s="148" t="s">
        <v>869</v>
      </c>
      <c r="B162" s="148">
        <v>16</v>
      </c>
      <c r="C162" t="s">
        <v>257</v>
      </c>
      <c r="D162" t="s">
        <v>870</v>
      </c>
      <c r="E162" t="s">
        <v>861</v>
      </c>
      <c r="F162" t="s">
        <v>8</v>
      </c>
      <c r="G162" t="s">
        <v>428</v>
      </c>
      <c r="H162" s="148" t="s">
        <v>429</v>
      </c>
      <c r="I162" s="15">
        <v>25014.999999999996</v>
      </c>
      <c r="J162" s="15">
        <v>85558.804499999984</v>
      </c>
      <c r="K162" s="15">
        <v>0</v>
      </c>
      <c r="L162" s="185" t="s">
        <v>490</v>
      </c>
      <c r="M162" s="335" t="s">
        <v>2163</v>
      </c>
      <c r="N162" s="15">
        <v>222758</v>
      </c>
      <c r="O162" s="75">
        <v>0</v>
      </c>
      <c r="P162" s="15">
        <v>0</v>
      </c>
      <c r="Q162" s="335">
        <v>0.38408858267716528</v>
      </c>
      <c r="R162" s="148" t="s">
        <v>573</v>
      </c>
      <c r="S162" s="148">
        <v>12</v>
      </c>
      <c r="T162" t="s">
        <v>862</v>
      </c>
    </row>
    <row r="163" spans="1:20" x14ac:dyDescent="0.3">
      <c r="A163" s="148" t="s">
        <v>1295</v>
      </c>
      <c r="B163" s="148">
        <v>16</v>
      </c>
      <c r="C163" t="s">
        <v>257</v>
      </c>
      <c r="D163" t="s">
        <v>1333</v>
      </c>
      <c r="E163" t="s">
        <v>861</v>
      </c>
      <c r="F163" t="s">
        <v>8</v>
      </c>
      <c r="G163" t="s">
        <v>423</v>
      </c>
      <c r="H163" s="148" t="s">
        <v>424</v>
      </c>
      <c r="I163" s="15">
        <v>0</v>
      </c>
      <c r="J163" s="15">
        <v>0</v>
      </c>
      <c r="K163" s="15" t="s">
        <v>2163</v>
      </c>
      <c r="L163" s="185" t="s">
        <v>1446</v>
      </c>
      <c r="M163" s="335" t="s">
        <v>2163</v>
      </c>
      <c r="N163" s="15">
        <v>0</v>
      </c>
      <c r="O163" s="75">
        <v>74.14</v>
      </c>
      <c r="P163" s="15">
        <v>0</v>
      </c>
      <c r="Q163" s="335" t="s">
        <v>2163</v>
      </c>
      <c r="R163" s="148">
        <v>0</v>
      </c>
      <c r="S163" s="148">
        <v>0</v>
      </c>
      <c r="T163" t="s">
        <v>862</v>
      </c>
    </row>
    <row r="164" spans="1:20" x14ac:dyDescent="0.3">
      <c r="A164" s="148" t="s">
        <v>871</v>
      </c>
      <c r="B164" s="148">
        <v>16</v>
      </c>
      <c r="C164" t="s">
        <v>257</v>
      </c>
      <c r="D164" t="s">
        <v>872</v>
      </c>
      <c r="E164" t="s">
        <v>861</v>
      </c>
      <c r="F164" t="s">
        <v>8</v>
      </c>
      <c r="G164" t="s">
        <v>423</v>
      </c>
      <c r="H164" s="148" t="s">
        <v>424</v>
      </c>
      <c r="I164" s="15">
        <v>0</v>
      </c>
      <c r="J164" s="15">
        <v>0</v>
      </c>
      <c r="K164" s="15">
        <v>8988</v>
      </c>
      <c r="L164" s="185" t="s">
        <v>1446</v>
      </c>
      <c r="M164" s="335">
        <v>0.13851802403204272</v>
      </c>
      <c r="N164" s="15">
        <v>1245</v>
      </c>
      <c r="O164" s="75">
        <v>74.14</v>
      </c>
      <c r="P164" s="15">
        <v>92.304299999999998</v>
      </c>
      <c r="Q164" s="335">
        <v>0</v>
      </c>
      <c r="R164" s="148" t="s">
        <v>573</v>
      </c>
      <c r="S164" s="148">
        <v>12</v>
      </c>
      <c r="T164" t="s">
        <v>862</v>
      </c>
    </row>
    <row r="165" spans="1:20" x14ac:dyDescent="0.3">
      <c r="A165" s="148" t="s">
        <v>873</v>
      </c>
      <c r="B165" s="148">
        <v>16</v>
      </c>
      <c r="C165" t="s">
        <v>257</v>
      </c>
      <c r="D165" t="s">
        <v>874</v>
      </c>
      <c r="E165" t="s">
        <v>861</v>
      </c>
      <c r="F165" t="s">
        <v>8</v>
      </c>
      <c r="G165" t="s">
        <v>425</v>
      </c>
      <c r="H165" s="148" t="s">
        <v>426</v>
      </c>
      <c r="I165" s="15">
        <v>124762.00000000001</v>
      </c>
      <c r="J165" s="15">
        <v>426723.46860000008</v>
      </c>
      <c r="K165" s="15">
        <v>0</v>
      </c>
      <c r="L165" s="185" t="s">
        <v>490</v>
      </c>
      <c r="M165" s="335" t="s">
        <v>2163</v>
      </c>
      <c r="N165" s="15">
        <v>1111006</v>
      </c>
      <c r="O165" s="75">
        <v>0</v>
      </c>
      <c r="P165" s="15">
        <v>0</v>
      </c>
      <c r="Q165" s="335">
        <v>0.38408745641337677</v>
      </c>
      <c r="R165" s="148" t="s">
        <v>573</v>
      </c>
      <c r="S165" s="148">
        <v>12</v>
      </c>
      <c r="T165" t="s">
        <v>862</v>
      </c>
    </row>
    <row r="166" spans="1:20" x14ac:dyDescent="0.3">
      <c r="A166" s="148" t="s">
        <v>875</v>
      </c>
      <c r="B166" s="148">
        <v>660</v>
      </c>
      <c r="C166" t="s">
        <v>258</v>
      </c>
      <c r="D166" t="s">
        <v>259</v>
      </c>
      <c r="E166" t="s">
        <v>876</v>
      </c>
      <c r="F166" t="s">
        <v>6</v>
      </c>
      <c r="G166" t="s">
        <v>428</v>
      </c>
      <c r="H166" s="148" t="s">
        <v>429</v>
      </c>
      <c r="I166" s="15">
        <v>0</v>
      </c>
      <c r="J166" s="15">
        <v>0</v>
      </c>
      <c r="K166" s="15" t="s">
        <v>2163</v>
      </c>
      <c r="L166" s="185" t="s">
        <v>490</v>
      </c>
      <c r="M166" s="335" t="s">
        <v>2163</v>
      </c>
      <c r="N166" s="15">
        <v>0</v>
      </c>
      <c r="O166" s="75">
        <v>0</v>
      </c>
      <c r="P166" s="15">
        <v>0</v>
      </c>
      <c r="Q166" s="335" t="s">
        <v>2163</v>
      </c>
      <c r="R166" s="148">
        <v>0</v>
      </c>
      <c r="S166" s="148">
        <v>0</v>
      </c>
      <c r="T166" t="s">
        <v>259</v>
      </c>
    </row>
    <row r="167" spans="1:20" x14ac:dyDescent="0.3">
      <c r="A167" s="148" t="s">
        <v>875</v>
      </c>
      <c r="B167" s="148">
        <v>660</v>
      </c>
      <c r="C167" t="s">
        <v>258</v>
      </c>
      <c r="D167" t="s">
        <v>259</v>
      </c>
      <c r="E167" t="s">
        <v>876</v>
      </c>
      <c r="F167" t="s">
        <v>6</v>
      </c>
      <c r="G167" t="s">
        <v>423</v>
      </c>
      <c r="H167" s="148" t="s">
        <v>424</v>
      </c>
      <c r="I167" s="15">
        <v>494.90800000000007</v>
      </c>
      <c r="J167" s="15">
        <v>1692.7338324000002</v>
      </c>
      <c r="K167" s="15">
        <v>41177</v>
      </c>
      <c r="L167" s="185" t="s">
        <v>1446</v>
      </c>
      <c r="M167" s="335">
        <v>0.13800422565995582</v>
      </c>
      <c r="N167" s="15">
        <v>5682.6</v>
      </c>
      <c r="O167" s="75">
        <v>74.14</v>
      </c>
      <c r="P167" s="15">
        <v>421.30796400000003</v>
      </c>
      <c r="Q167" s="335">
        <v>0.29788016619153207</v>
      </c>
      <c r="R167" s="148" t="s">
        <v>536</v>
      </c>
      <c r="S167" s="148">
        <v>12</v>
      </c>
      <c r="T167" t="s">
        <v>259</v>
      </c>
    </row>
    <row r="168" spans="1:20" x14ac:dyDescent="0.3">
      <c r="A168" s="148" t="s">
        <v>877</v>
      </c>
      <c r="B168" s="148">
        <v>17</v>
      </c>
      <c r="C168" t="s">
        <v>1450</v>
      </c>
      <c r="D168" t="s">
        <v>1451</v>
      </c>
      <c r="E168" t="s">
        <v>878</v>
      </c>
      <c r="F168" t="s">
        <v>11</v>
      </c>
      <c r="G168" t="s">
        <v>428</v>
      </c>
      <c r="H168" s="148" t="s">
        <v>429</v>
      </c>
      <c r="I168" s="15">
        <v>1788.93</v>
      </c>
      <c r="J168" s="15">
        <v>6118.6772790000005</v>
      </c>
      <c r="K168" s="15">
        <v>0</v>
      </c>
      <c r="L168" s="185" t="s">
        <v>490</v>
      </c>
      <c r="M168" s="335" t="s">
        <v>2163</v>
      </c>
      <c r="N168" s="15">
        <v>15931</v>
      </c>
      <c r="O168" s="75">
        <v>0</v>
      </c>
      <c r="P168" s="15">
        <v>0</v>
      </c>
      <c r="Q168" s="335">
        <v>0.38407364754252715</v>
      </c>
      <c r="R168" s="148" t="s">
        <v>573</v>
      </c>
      <c r="S168" s="148">
        <v>12</v>
      </c>
      <c r="T168" t="s">
        <v>261</v>
      </c>
    </row>
    <row r="169" spans="1:20" x14ac:dyDescent="0.3">
      <c r="A169" s="148" t="s">
        <v>877</v>
      </c>
      <c r="B169" s="148">
        <v>17</v>
      </c>
      <c r="C169" t="s">
        <v>1450</v>
      </c>
      <c r="D169" t="s">
        <v>1451</v>
      </c>
      <c r="E169" t="s">
        <v>878</v>
      </c>
      <c r="F169" t="s">
        <v>11</v>
      </c>
      <c r="G169" t="s">
        <v>423</v>
      </c>
      <c r="H169" s="148" t="s">
        <v>424</v>
      </c>
      <c r="I169" s="15">
        <v>20368.000000000004</v>
      </c>
      <c r="J169" s="15">
        <v>69664.670400000017</v>
      </c>
      <c r="K169" s="15">
        <v>1317456</v>
      </c>
      <c r="L169" s="185" t="s">
        <v>1446</v>
      </c>
      <c r="M169" s="335">
        <v>0.14000012144618112</v>
      </c>
      <c r="N169" s="15">
        <v>184444</v>
      </c>
      <c r="O169" s="75">
        <v>74.14</v>
      </c>
      <c r="P169" s="15">
        <v>13674.678159999999</v>
      </c>
      <c r="Q169" s="335">
        <v>0.37770093036368774</v>
      </c>
      <c r="R169" s="148" t="s">
        <v>573</v>
      </c>
      <c r="S169" s="148">
        <v>12</v>
      </c>
      <c r="T169" t="s">
        <v>261</v>
      </c>
    </row>
    <row r="170" spans="1:20" x14ac:dyDescent="0.3">
      <c r="A170" s="148" t="s">
        <v>877</v>
      </c>
      <c r="B170" s="148">
        <v>17</v>
      </c>
      <c r="C170" t="s">
        <v>1450</v>
      </c>
      <c r="D170" t="s">
        <v>1451</v>
      </c>
      <c r="E170" t="s">
        <v>878</v>
      </c>
      <c r="F170" t="s">
        <v>11</v>
      </c>
      <c r="G170" t="s">
        <v>1048</v>
      </c>
      <c r="H170" s="148" t="s">
        <v>1049</v>
      </c>
      <c r="I170" s="15">
        <v>-7</v>
      </c>
      <c r="J170" s="15">
        <v>-23.9421</v>
      </c>
      <c r="K170" s="15">
        <v>86</v>
      </c>
      <c r="L170" s="185" t="s">
        <v>1048</v>
      </c>
      <c r="M170" s="335">
        <v>0</v>
      </c>
      <c r="N170" s="15">
        <v>0</v>
      </c>
      <c r="O170" s="75">
        <v>0</v>
      </c>
      <c r="P170" s="15">
        <v>0</v>
      </c>
      <c r="Q170" s="335" t="s">
        <v>2163</v>
      </c>
      <c r="R170" s="148" t="s">
        <v>573</v>
      </c>
      <c r="S170" s="148">
        <v>12</v>
      </c>
      <c r="T170" t="s">
        <v>261</v>
      </c>
    </row>
    <row r="171" spans="1:20" x14ac:dyDescent="0.3">
      <c r="A171" s="148" t="s">
        <v>596</v>
      </c>
      <c r="B171" s="148">
        <v>2</v>
      </c>
      <c r="C171" t="s">
        <v>1404</v>
      </c>
      <c r="D171" t="s">
        <v>101</v>
      </c>
      <c r="E171" t="s">
        <v>587</v>
      </c>
      <c r="F171" t="s">
        <v>13</v>
      </c>
      <c r="G171" t="s">
        <v>423</v>
      </c>
      <c r="H171" s="148" t="s">
        <v>424</v>
      </c>
      <c r="I171" s="15">
        <v>0</v>
      </c>
      <c r="J171" s="15">
        <v>0</v>
      </c>
      <c r="K171" s="15">
        <v>0</v>
      </c>
      <c r="L171" s="185" t="s">
        <v>1446</v>
      </c>
      <c r="M171" s="335" t="s">
        <v>2163</v>
      </c>
      <c r="N171" s="15">
        <v>0</v>
      </c>
      <c r="O171" s="75">
        <v>74.14</v>
      </c>
      <c r="P171" s="15">
        <v>0</v>
      </c>
      <c r="Q171" s="335" t="s">
        <v>2163</v>
      </c>
      <c r="R171" s="148" t="s">
        <v>573</v>
      </c>
      <c r="S171" s="148">
        <v>12</v>
      </c>
      <c r="T171" t="s">
        <v>588</v>
      </c>
    </row>
    <row r="172" spans="1:20" x14ac:dyDescent="0.3">
      <c r="A172" s="148" t="s">
        <v>879</v>
      </c>
      <c r="B172" s="148">
        <v>687</v>
      </c>
      <c r="C172" t="s">
        <v>262</v>
      </c>
      <c r="D172" t="s">
        <v>263</v>
      </c>
      <c r="E172" t="s">
        <v>880</v>
      </c>
      <c r="F172" t="s">
        <v>14</v>
      </c>
      <c r="G172" t="s">
        <v>423</v>
      </c>
      <c r="H172" s="148" t="s">
        <v>424</v>
      </c>
      <c r="I172" s="15">
        <v>0</v>
      </c>
      <c r="J172" s="15">
        <v>0</v>
      </c>
      <c r="K172" s="15" t="s">
        <v>2163</v>
      </c>
      <c r="L172" s="185" t="s">
        <v>1446</v>
      </c>
      <c r="M172" s="335" t="s">
        <v>2163</v>
      </c>
      <c r="N172" s="15">
        <v>0</v>
      </c>
      <c r="O172" s="75">
        <v>74.14</v>
      </c>
      <c r="P172" s="15">
        <v>0</v>
      </c>
      <c r="Q172" s="335" t="s">
        <v>2163</v>
      </c>
      <c r="R172" s="148">
        <v>0</v>
      </c>
      <c r="S172" s="148">
        <v>0</v>
      </c>
      <c r="T172" t="s">
        <v>263</v>
      </c>
    </row>
    <row r="173" spans="1:20" x14ac:dyDescent="0.3">
      <c r="A173" s="148" t="s">
        <v>881</v>
      </c>
      <c r="B173" s="148">
        <v>281</v>
      </c>
      <c r="C173" t="s">
        <v>264</v>
      </c>
      <c r="D173" t="s">
        <v>265</v>
      </c>
      <c r="E173" t="s">
        <v>882</v>
      </c>
      <c r="F173" t="s">
        <v>9</v>
      </c>
      <c r="G173" t="s">
        <v>423</v>
      </c>
      <c r="H173" s="148" t="s">
        <v>424</v>
      </c>
      <c r="I173" s="15">
        <v>1815.0809999999999</v>
      </c>
      <c r="J173" s="15">
        <v>6208.1215443000001</v>
      </c>
      <c r="K173" s="15">
        <v>164785</v>
      </c>
      <c r="L173" s="185" t="s">
        <v>1446</v>
      </c>
      <c r="M173" s="335">
        <v>0.13800042479594624</v>
      </c>
      <c r="N173" s="15">
        <v>22740.400000000001</v>
      </c>
      <c r="O173" s="75">
        <v>74.14</v>
      </c>
      <c r="P173" s="15">
        <v>1685.973256</v>
      </c>
      <c r="Q173" s="335">
        <v>0.27299966334365267</v>
      </c>
      <c r="R173" s="148" t="s">
        <v>536</v>
      </c>
      <c r="S173" s="148">
        <v>12</v>
      </c>
      <c r="T173" t="s">
        <v>265</v>
      </c>
    </row>
    <row r="174" spans="1:20" x14ac:dyDescent="0.3">
      <c r="A174" s="148" t="s">
        <v>883</v>
      </c>
      <c r="B174" s="148">
        <v>376</v>
      </c>
      <c r="C174" t="s">
        <v>266</v>
      </c>
      <c r="D174" t="s">
        <v>267</v>
      </c>
      <c r="E174" t="s">
        <v>884</v>
      </c>
      <c r="F174" t="s">
        <v>9</v>
      </c>
      <c r="G174" t="s">
        <v>428</v>
      </c>
      <c r="H174" s="148" t="s">
        <v>429</v>
      </c>
      <c r="I174" s="15">
        <v>326.43200000000002</v>
      </c>
      <c r="J174" s="15">
        <v>1116.4953696</v>
      </c>
      <c r="K174" s="15">
        <v>0</v>
      </c>
      <c r="L174" s="185" t="s">
        <v>490</v>
      </c>
      <c r="M174" s="335" t="s">
        <v>2163</v>
      </c>
      <c r="N174" s="15">
        <v>0</v>
      </c>
      <c r="O174" s="75">
        <v>0</v>
      </c>
      <c r="P174" s="15">
        <v>0</v>
      </c>
      <c r="Q174" s="335" t="s">
        <v>2163</v>
      </c>
      <c r="R174" s="148" t="s">
        <v>536</v>
      </c>
      <c r="S174" s="148">
        <v>12</v>
      </c>
      <c r="T174" t="s">
        <v>267</v>
      </c>
    </row>
    <row r="175" spans="1:20" x14ac:dyDescent="0.3">
      <c r="A175" s="148" t="s">
        <v>883</v>
      </c>
      <c r="B175" s="148">
        <v>376</v>
      </c>
      <c r="C175" t="s">
        <v>266</v>
      </c>
      <c r="D175" t="s">
        <v>267</v>
      </c>
      <c r="E175" t="s">
        <v>884</v>
      </c>
      <c r="F175" t="s">
        <v>9</v>
      </c>
      <c r="G175" t="s">
        <v>423</v>
      </c>
      <c r="H175" s="148" t="s">
        <v>424</v>
      </c>
      <c r="I175" s="15">
        <v>933.31</v>
      </c>
      <c r="J175" s="15">
        <v>3192.2001930000001</v>
      </c>
      <c r="K175" s="15">
        <v>132265</v>
      </c>
      <c r="L175" s="185" t="s">
        <v>1446</v>
      </c>
      <c r="M175" s="335">
        <v>0.13799871470154615</v>
      </c>
      <c r="N175" s="15">
        <v>18252.400000000001</v>
      </c>
      <c r="O175" s="75">
        <v>74.14</v>
      </c>
      <c r="P175" s="15">
        <v>1353.2329360000001</v>
      </c>
      <c r="Q175" s="335">
        <v>0.17489207956213976</v>
      </c>
      <c r="R175" s="148" t="s">
        <v>536</v>
      </c>
      <c r="S175" s="148">
        <v>12</v>
      </c>
      <c r="T175" t="s">
        <v>267</v>
      </c>
    </row>
    <row r="176" spans="1:20" x14ac:dyDescent="0.3">
      <c r="A176" s="148" t="s">
        <v>885</v>
      </c>
      <c r="B176" s="148">
        <v>353</v>
      </c>
      <c r="C176" t="s">
        <v>268</v>
      </c>
      <c r="D176" t="s">
        <v>269</v>
      </c>
      <c r="E176" t="s">
        <v>886</v>
      </c>
      <c r="F176" t="s">
        <v>8</v>
      </c>
      <c r="G176" t="s">
        <v>425</v>
      </c>
      <c r="H176" s="148" t="s">
        <v>426</v>
      </c>
      <c r="I176" s="15">
        <v>713.15499999999997</v>
      </c>
      <c r="J176" s="15">
        <v>2439.2040465</v>
      </c>
      <c r="K176" s="15">
        <v>0</v>
      </c>
      <c r="L176" s="185" t="s">
        <v>490</v>
      </c>
      <c r="M176" s="335" t="s">
        <v>2163</v>
      </c>
      <c r="N176" s="15">
        <v>0</v>
      </c>
      <c r="O176" s="75">
        <v>0</v>
      </c>
      <c r="P176" s="15">
        <v>0</v>
      </c>
      <c r="Q176" s="335" t="s">
        <v>2163</v>
      </c>
      <c r="R176" s="148" t="s">
        <v>536</v>
      </c>
      <c r="S176" s="148">
        <v>11</v>
      </c>
      <c r="T176" t="s">
        <v>269</v>
      </c>
    </row>
    <row r="177" spans="1:20" x14ac:dyDescent="0.3">
      <c r="A177" s="148" t="s">
        <v>885</v>
      </c>
      <c r="B177" s="148">
        <v>353</v>
      </c>
      <c r="C177" t="s">
        <v>268</v>
      </c>
      <c r="D177" t="s">
        <v>269</v>
      </c>
      <c r="E177" t="s">
        <v>886</v>
      </c>
      <c r="F177" t="s">
        <v>8</v>
      </c>
      <c r="G177" t="s">
        <v>423</v>
      </c>
      <c r="H177" s="148" t="s">
        <v>424</v>
      </c>
      <c r="I177" s="15">
        <v>112.093</v>
      </c>
      <c r="J177" s="15">
        <v>383.39168790000002</v>
      </c>
      <c r="K177" s="15">
        <v>3977</v>
      </c>
      <c r="L177" s="185" t="s">
        <v>1446</v>
      </c>
      <c r="M177" s="335">
        <v>0.13801860699019361</v>
      </c>
      <c r="N177" s="15">
        <v>548.9</v>
      </c>
      <c r="O177" s="75">
        <v>74.14</v>
      </c>
      <c r="P177" s="15">
        <v>40.695445999999997</v>
      </c>
      <c r="Q177" s="335">
        <v>0.6984727416651485</v>
      </c>
      <c r="R177" s="148" t="s">
        <v>536</v>
      </c>
      <c r="S177" s="148">
        <v>8</v>
      </c>
      <c r="T177" t="s">
        <v>269</v>
      </c>
    </row>
    <row r="178" spans="1:20" x14ac:dyDescent="0.3">
      <c r="A178" s="148" t="s">
        <v>887</v>
      </c>
      <c r="B178" s="148">
        <v>330</v>
      </c>
      <c r="C178" t="s">
        <v>270</v>
      </c>
      <c r="D178" t="s">
        <v>271</v>
      </c>
      <c r="E178" t="s">
        <v>888</v>
      </c>
      <c r="F178" t="s">
        <v>6</v>
      </c>
      <c r="G178" t="s">
        <v>423</v>
      </c>
      <c r="H178" s="148" t="s">
        <v>424</v>
      </c>
      <c r="I178" s="15">
        <v>418.42500000000001</v>
      </c>
      <c r="J178" s="15">
        <v>1431.1390275000001</v>
      </c>
      <c r="K178" s="15">
        <v>36468</v>
      </c>
      <c r="L178" s="185" t="s">
        <v>1446</v>
      </c>
      <c r="M178" s="335">
        <v>0.13800318087090052</v>
      </c>
      <c r="N178" s="15">
        <v>5032.7</v>
      </c>
      <c r="O178" s="75">
        <v>74.14</v>
      </c>
      <c r="P178" s="15">
        <v>373.12437799999998</v>
      </c>
      <c r="Q178" s="335">
        <v>0.28436803852802672</v>
      </c>
      <c r="R178" s="148" t="s">
        <v>536</v>
      </c>
      <c r="S178" s="148">
        <v>12</v>
      </c>
      <c r="T178" t="s">
        <v>271</v>
      </c>
    </row>
    <row r="179" spans="1:20" x14ac:dyDescent="0.3">
      <c r="A179" s="148" t="s">
        <v>889</v>
      </c>
      <c r="B179" s="148">
        <v>570</v>
      </c>
      <c r="C179" t="s">
        <v>403</v>
      </c>
      <c r="D179" t="s">
        <v>404</v>
      </c>
      <c r="E179" t="s">
        <v>890</v>
      </c>
      <c r="F179" t="s">
        <v>9</v>
      </c>
      <c r="G179" t="s">
        <v>423</v>
      </c>
      <c r="H179" s="148" t="s">
        <v>424</v>
      </c>
      <c r="I179" s="15">
        <v>54.689</v>
      </c>
      <c r="J179" s="15">
        <v>187.05278670000001</v>
      </c>
      <c r="K179" s="15">
        <v>8248</v>
      </c>
      <c r="L179" s="185" t="s">
        <v>1446</v>
      </c>
      <c r="M179" s="335">
        <v>0.13802133850630458</v>
      </c>
      <c r="N179" s="15">
        <v>1138.4000000000001</v>
      </c>
      <c r="O179" s="75">
        <v>74.14</v>
      </c>
      <c r="P179" s="15">
        <v>84.400976000000014</v>
      </c>
      <c r="Q179" s="335">
        <v>0.16431200518271258</v>
      </c>
      <c r="R179" s="148" t="s">
        <v>536</v>
      </c>
      <c r="S179" s="148">
        <v>10</v>
      </c>
      <c r="T179" t="s">
        <v>404</v>
      </c>
    </row>
    <row r="180" spans="1:20" x14ac:dyDescent="0.3">
      <c r="A180" s="148" t="s">
        <v>889</v>
      </c>
      <c r="B180" s="148">
        <v>570</v>
      </c>
      <c r="C180" t="s">
        <v>403</v>
      </c>
      <c r="D180" t="s">
        <v>404</v>
      </c>
      <c r="E180" t="s">
        <v>890</v>
      </c>
      <c r="F180" t="s">
        <v>9</v>
      </c>
      <c r="G180" t="s">
        <v>1043</v>
      </c>
      <c r="H180" s="148" t="s">
        <v>1044</v>
      </c>
      <c r="I180" s="15">
        <v>0</v>
      </c>
      <c r="J180" s="15">
        <v>0</v>
      </c>
      <c r="K180" s="15" t="s">
        <v>2163</v>
      </c>
      <c r="L180" s="185" t="s">
        <v>490</v>
      </c>
      <c r="M180" s="335" t="s">
        <v>2163</v>
      </c>
      <c r="N180" s="15">
        <v>0</v>
      </c>
      <c r="O180" s="75">
        <v>0</v>
      </c>
      <c r="P180" s="15">
        <v>0</v>
      </c>
      <c r="Q180" s="335" t="s">
        <v>2163</v>
      </c>
      <c r="R180" s="148">
        <v>0</v>
      </c>
      <c r="S180" s="148">
        <v>0</v>
      </c>
      <c r="T180" t="s">
        <v>404</v>
      </c>
    </row>
    <row r="181" spans="1:20" x14ac:dyDescent="0.3">
      <c r="A181" s="148" t="s">
        <v>891</v>
      </c>
      <c r="B181" s="148">
        <v>321</v>
      </c>
      <c r="C181" t="s">
        <v>272</v>
      </c>
      <c r="D181" t="s">
        <v>273</v>
      </c>
      <c r="E181" t="s">
        <v>892</v>
      </c>
      <c r="F181" t="s">
        <v>6</v>
      </c>
      <c r="G181" t="s">
        <v>423</v>
      </c>
      <c r="H181" s="148" t="s">
        <v>424</v>
      </c>
      <c r="I181" s="15">
        <v>1046.8689999999999</v>
      </c>
      <c r="J181" s="15">
        <v>3580.6060407</v>
      </c>
      <c r="K181" s="15">
        <v>64600</v>
      </c>
      <c r="L181" s="185" t="s">
        <v>1446</v>
      </c>
      <c r="M181" s="335">
        <v>0.13800000000000001</v>
      </c>
      <c r="N181" s="15">
        <v>8914.8000000000011</v>
      </c>
      <c r="O181" s="75">
        <v>74.14</v>
      </c>
      <c r="P181" s="15">
        <v>660.94327200000009</v>
      </c>
      <c r="Q181" s="335">
        <v>0.40164737747341495</v>
      </c>
      <c r="R181" s="148" t="s">
        <v>536</v>
      </c>
      <c r="S181" s="148">
        <v>9</v>
      </c>
      <c r="T181" t="s">
        <v>273</v>
      </c>
    </row>
    <row r="182" spans="1:20" x14ac:dyDescent="0.3">
      <c r="A182" s="148" t="s">
        <v>893</v>
      </c>
      <c r="B182" s="148">
        <v>18</v>
      </c>
      <c r="C182" t="s">
        <v>894</v>
      </c>
      <c r="D182" t="s">
        <v>895</v>
      </c>
      <c r="E182" t="s">
        <v>585</v>
      </c>
      <c r="F182" t="s">
        <v>12</v>
      </c>
      <c r="G182" t="s">
        <v>430</v>
      </c>
      <c r="H182" s="148" t="s">
        <v>424</v>
      </c>
      <c r="I182" s="15">
        <v>723815</v>
      </c>
      <c r="J182" s="15">
        <v>2475664.4445000002</v>
      </c>
      <c r="K182" s="15">
        <v>6313854</v>
      </c>
      <c r="L182" s="185" t="s">
        <v>1045</v>
      </c>
      <c r="M182" s="335">
        <v>1.0010001815056224</v>
      </c>
      <c r="N182" s="15">
        <v>6320169</v>
      </c>
      <c r="O182" s="75">
        <v>52.91</v>
      </c>
      <c r="P182" s="15">
        <v>334400.14178999997</v>
      </c>
      <c r="Q182" s="335">
        <v>0.39170858318820273</v>
      </c>
      <c r="R182" s="148" t="s">
        <v>573</v>
      </c>
      <c r="S182" s="148">
        <v>12</v>
      </c>
      <c r="T182">
        <v>0</v>
      </c>
    </row>
    <row r="183" spans="1:20" x14ac:dyDescent="0.3">
      <c r="A183" s="148" t="s">
        <v>893</v>
      </c>
      <c r="B183" s="148">
        <v>18</v>
      </c>
      <c r="C183" t="s">
        <v>894</v>
      </c>
      <c r="D183" t="s">
        <v>895</v>
      </c>
      <c r="E183" t="s">
        <v>585</v>
      </c>
      <c r="F183" t="s">
        <v>12</v>
      </c>
      <c r="G183" t="s">
        <v>423</v>
      </c>
      <c r="H183" s="148" t="s">
        <v>424</v>
      </c>
      <c r="I183" s="15">
        <v>0</v>
      </c>
      <c r="J183" s="15">
        <v>0</v>
      </c>
      <c r="K183" s="15">
        <v>0</v>
      </c>
      <c r="L183" s="185" t="s">
        <v>1446</v>
      </c>
      <c r="M183" s="335" t="s">
        <v>2163</v>
      </c>
      <c r="N183" s="15">
        <v>0</v>
      </c>
      <c r="O183" s="75">
        <v>74.14</v>
      </c>
      <c r="P183" s="15">
        <v>0</v>
      </c>
      <c r="Q183" s="335" t="s">
        <v>2163</v>
      </c>
      <c r="R183" s="148" t="s">
        <v>573</v>
      </c>
      <c r="S183" s="148">
        <v>12</v>
      </c>
      <c r="T183">
        <v>0</v>
      </c>
    </row>
    <row r="184" spans="1:20" x14ac:dyDescent="0.3">
      <c r="A184" s="148" t="s">
        <v>896</v>
      </c>
      <c r="B184" s="148">
        <v>44</v>
      </c>
      <c r="C184" t="s">
        <v>274</v>
      </c>
      <c r="D184" t="s">
        <v>275</v>
      </c>
      <c r="E184" t="s">
        <v>897</v>
      </c>
      <c r="F184" t="s">
        <v>14</v>
      </c>
      <c r="G184" t="s">
        <v>423</v>
      </c>
      <c r="H184" s="148" t="s">
        <v>424</v>
      </c>
      <c r="I184" s="15">
        <v>2208.7150000000001</v>
      </c>
      <c r="J184" s="15">
        <v>7554.4679145000009</v>
      </c>
      <c r="K184" s="15">
        <v>155555</v>
      </c>
      <c r="L184" s="185" t="s">
        <v>1446</v>
      </c>
      <c r="M184" s="335">
        <v>0.13800070714538268</v>
      </c>
      <c r="N184" s="15">
        <v>21466.700000000004</v>
      </c>
      <c r="O184" s="75">
        <v>74.14</v>
      </c>
      <c r="P184" s="15">
        <v>1591.5411380000003</v>
      </c>
      <c r="Q184" s="335">
        <v>0.35191566074431557</v>
      </c>
      <c r="R184" s="148" t="s">
        <v>536</v>
      </c>
      <c r="S184" s="148">
        <v>12</v>
      </c>
      <c r="T184" t="s">
        <v>275</v>
      </c>
    </row>
    <row r="185" spans="1:20" x14ac:dyDescent="0.3">
      <c r="A185" s="148" t="s">
        <v>898</v>
      </c>
      <c r="B185" s="148">
        <v>0</v>
      </c>
      <c r="C185" t="s">
        <v>276</v>
      </c>
      <c r="D185" t="s">
        <v>277</v>
      </c>
      <c r="E185" t="s">
        <v>899</v>
      </c>
      <c r="F185" t="s">
        <v>13</v>
      </c>
      <c r="G185" t="s">
        <v>423</v>
      </c>
      <c r="H185" s="148" t="s">
        <v>424</v>
      </c>
      <c r="I185" s="15">
        <v>2464</v>
      </c>
      <c r="J185" s="15">
        <v>8427.619200000001</v>
      </c>
      <c r="K185" s="15">
        <v>208950</v>
      </c>
      <c r="L185" s="185" t="s">
        <v>1446</v>
      </c>
      <c r="M185" s="335">
        <v>0.1380952380952381</v>
      </c>
      <c r="N185" s="15">
        <v>28855</v>
      </c>
      <c r="O185" s="75">
        <v>74.14</v>
      </c>
      <c r="P185" s="15">
        <v>2139.3097000000002</v>
      </c>
      <c r="Q185" s="335">
        <v>0.29206789811124589</v>
      </c>
      <c r="R185" s="148" t="s">
        <v>573</v>
      </c>
      <c r="S185" s="148">
        <v>12</v>
      </c>
      <c r="T185" t="s">
        <v>278</v>
      </c>
    </row>
    <row r="186" spans="1:20" x14ac:dyDescent="0.3">
      <c r="A186" s="148" t="s">
        <v>562</v>
      </c>
      <c r="B186" s="148">
        <v>449</v>
      </c>
      <c r="C186" t="s">
        <v>61</v>
      </c>
      <c r="D186" t="s">
        <v>62</v>
      </c>
      <c r="E186" t="s">
        <v>563</v>
      </c>
      <c r="F186" t="s">
        <v>8</v>
      </c>
      <c r="G186" t="s">
        <v>423</v>
      </c>
      <c r="H186" s="148" t="s">
        <v>424</v>
      </c>
      <c r="I186" s="15">
        <v>249.42000000000002</v>
      </c>
      <c r="J186" s="15">
        <v>853.09122600000012</v>
      </c>
      <c r="K186" s="15">
        <v>24787</v>
      </c>
      <c r="L186" s="185" t="s">
        <v>1446</v>
      </c>
      <c r="M186" s="335">
        <v>0.13800379231048532</v>
      </c>
      <c r="N186" s="15">
        <v>3420.7</v>
      </c>
      <c r="O186" s="75">
        <v>74.14</v>
      </c>
      <c r="P186" s="15">
        <v>253.61069799999999</v>
      </c>
      <c r="Q186" s="335">
        <v>0.24939083403981646</v>
      </c>
      <c r="R186" s="148" t="s">
        <v>536</v>
      </c>
      <c r="S186" s="148">
        <v>11</v>
      </c>
      <c r="T186" t="s">
        <v>62</v>
      </c>
    </row>
    <row r="187" spans="1:20" x14ac:dyDescent="0.3">
      <c r="A187" s="148" t="s">
        <v>597</v>
      </c>
      <c r="B187" s="148">
        <v>2</v>
      </c>
      <c r="C187" t="s">
        <v>1404</v>
      </c>
      <c r="D187" t="s">
        <v>1411</v>
      </c>
      <c r="E187" t="s">
        <v>587</v>
      </c>
      <c r="F187" t="s">
        <v>13</v>
      </c>
      <c r="G187" t="s">
        <v>423</v>
      </c>
      <c r="H187" s="148" t="s">
        <v>424</v>
      </c>
      <c r="I187" s="15">
        <v>461</v>
      </c>
      <c r="J187" s="15">
        <v>1576.7583</v>
      </c>
      <c r="K187" s="15">
        <v>41328</v>
      </c>
      <c r="L187" s="185" t="s">
        <v>1446</v>
      </c>
      <c r="M187" s="335">
        <v>0.13871951219512196</v>
      </c>
      <c r="N187" s="15">
        <v>5733</v>
      </c>
      <c r="O187" s="75">
        <v>74.14</v>
      </c>
      <c r="P187" s="15">
        <v>425.04462000000001</v>
      </c>
      <c r="Q187" s="335">
        <v>0.27503197278911562</v>
      </c>
      <c r="R187" s="148" t="s">
        <v>573</v>
      </c>
      <c r="S187" s="148">
        <v>12</v>
      </c>
      <c r="T187" t="s">
        <v>588</v>
      </c>
    </row>
    <row r="188" spans="1:20" x14ac:dyDescent="0.3">
      <c r="A188" s="148" t="s">
        <v>900</v>
      </c>
      <c r="B188" s="148">
        <v>0</v>
      </c>
      <c r="C188" t="s">
        <v>276</v>
      </c>
      <c r="D188" t="s">
        <v>279</v>
      </c>
      <c r="E188" t="s">
        <v>899</v>
      </c>
      <c r="F188" t="s">
        <v>13</v>
      </c>
      <c r="G188" t="s">
        <v>425</v>
      </c>
      <c r="H188" s="148" t="s">
        <v>426</v>
      </c>
      <c r="I188" s="15">
        <v>5809.0000000000009</v>
      </c>
      <c r="J188" s="15">
        <v>19868.522700000005</v>
      </c>
      <c r="K188" s="15">
        <v>0</v>
      </c>
      <c r="L188" s="185" t="s">
        <v>490</v>
      </c>
      <c r="M188" s="335" t="s">
        <v>2163</v>
      </c>
      <c r="N188" s="15">
        <v>51729</v>
      </c>
      <c r="O188" s="75">
        <v>0</v>
      </c>
      <c r="P188" s="15">
        <v>0</v>
      </c>
      <c r="Q188" s="335">
        <v>0.38408866786522078</v>
      </c>
      <c r="R188" s="148" t="s">
        <v>573</v>
      </c>
      <c r="S188" s="148">
        <v>12</v>
      </c>
      <c r="T188" t="s">
        <v>278</v>
      </c>
    </row>
    <row r="189" spans="1:20" x14ac:dyDescent="0.3">
      <c r="A189" s="148" t="s">
        <v>901</v>
      </c>
      <c r="B189" s="148">
        <v>0</v>
      </c>
      <c r="C189" t="s">
        <v>276</v>
      </c>
      <c r="D189" t="s">
        <v>280</v>
      </c>
      <c r="E189" t="s">
        <v>899</v>
      </c>
      <c r="F189" t="s">
        <v>13</v>
      </c>
      <c r="G189" t="s">
        <v>425</v>
      </c>
      <c r="H189" s="148" t="s">
        <v>426</v>
      </c>
      <c r="I189" s="15">
        <v>9111</v>
      </c>
      <c r="J189" s="15">
        <v>31162.353300000002</v>
      </c>
      <c r="K189" s="15">
        <v>0</v>
      </c>
      <c r="L189" s="185" t="s">
        <v>490</v>
      </c>
      <c r="M189" s="335" t="s">
        <v>2163</v>
      </c>
      <c r="N189" s="15">
        <v>81135</v>
      </c>
      <c r="O189" s="75">
        <v>0</v>
      </c>
      <c r="P189" s="15">
        <v>0</v>
      </c>
      <c r="Q189" s="335">
        <v>0.38408027731558514</v>
      </c>
      <c r="R189" s="148" t="s">
        <v>573</v>
      </c>
      <c r="S189" s="148">
        <v>12</v>
      </c>
      <c r="T189" t="s">
        <v>278</v>
      </c>
    </row>
    <row r="190" spans="1:20" x14ac:dyDescent="0.3">
      <c r="A190" s="148" t="s">
        <v>902</v>
      </c>
      <c r="B190" s="148">
        <v>343</v>
      </c>
      <c r="C190" t="s">
        <v>281</v>
      </c>
      <c r="D190" t="s">
        <v>282</v>
      </c>
      <c r="E190" t="s">
        <v>903</v>
      </c>
      <c r="F190" t="s">
        <v>9</v>
      </c>
      <c r="G190" t="s">
        <v>423</v>
      </c>
      <c r="H190" s="148" t="s">
        <v>424</v>
      </c>
      <c r="I190" s="15">
        <v>219.96499999999997</v>
      </c>
      <c r="J190" s="15">
        <v>752.3462894999999</v>
      </c>
      <c r="K190" s="15">
        <v>20343</v>
      </c>
      <c r="L190" s="185" t="s">
        <v>1446</v>
      </c>
      <c r="M190" s="335">
        <v>0.13800324435923905</v>
      </c>
      <c r="N190" s="15">
        <v>2807.4</v>
      </c>
      <c r="O190" s="75">
        <v>74.14</v>
      </c>
      <c r="P190" s="15">
        <v>208.140636</v>
      </c>
      <c r="Q190" s="335">
        <v>0.26798685242573195</v>
      </c>
      <c r="R190" s="148" t="s">
        <v>536</v>
      </c>
      <c r="S190" s="148">
        <v>12</v>
      </c>
      <c r="T190" t="s">
        <v>282</v>
      </c>
    </row>
    <row r="191" spans="1:20" x14ac:dyDescent="0.3">
      <c r="A191" s="148" t="s">
        <v>904</v>
      </c>
      <c r="B191" s="148">
        <v>343</v>
      </c>
      <c r="C191" t="s">
        <v>281</v>
      </c>
      <c r="D191" t="s">
        <v>283</v>
      </c>
      <c r="E191" t="s">
        <v>905</v>
      </c>
      <c r="F191" t="s">
        <v>9</v>
      </c>
      <c r="G191" t="s">
        <v>423</v>
      </c>
      <c r="H191" s="148" t="s">
        <v>424</v>
      </c>
      <c r="I191" s="15">
        <v>256.80099999999999</v>
      </c>
      <c r="J191" s="15">
        <v>878.3364603</v>
      </c>
      <c r="K191" s="15">
        <v>24738</v>
      </c>
      <c r="L191" s="185" t="s">
        <v>1446</v>
      </c>
      <c r="M191" s="335">
        <v>0.13800226372382571</v>
      </c>
      <c r="N191" s="15">
        <v>3413.9</v>
      </c>
      <c r="O191" s="75">
        <v>74.14</v>
      </c>
      <c r="P191" s="15">
        <v>253.10654600000001</v>
      </c>
      <c r="Q191" s="335">
        <v>0.25728242195143386</v>
      </c>
      <c r="R191" s="148" t="s">
        <v>536</v>
      </c>
      <c r="S191" s="148">
        <v>12</v>
      </c>
      <c r="T191" t="s">
        <v>283</v>
      </c>
    </row>
    <row r="192" spans="1:20" x14ac:dyDescent="0.3">
      <c r="A192" s="148" t="s">
        <v>906</v>
      </c>
      <c r="B192" s="148">
        <v>343</v>
      </c>
      <c r="C192" t="s">
        <v>281</v>
      </c>
      <c r="D192" t="s">
        <v>284</v>
      </c>
      <c r="E192" t="s">
        <v>907</v>
      </c>
      <c r="F192" t="s">
        <v>9</v>
      </c>
      <c r="G192" t="s">
        <v>423</v>
      </c>
      <c r="H192" s="148" t="s">
        <v>424</v>
      </c>
      <c r="I192" s="15">
        <v>56.324000000000005</v>
      </c>
      <c r="J192" s="15">
        <v>192.64497720000003</v>
      </c>
      <c r="K192" s="15">
        <v>9271</v>
      </c>
      <c r="L192" s="185" t="s">
        <v>1446</v>
      </c>
      <c r="M192" s="335">
        <v>0.13801100204940134</v>
      </c>
      <c r="N192" s="15">
        <v>1279.4999999999998</v>
      </c>
      <c r="O192" s="75">
        <v>74.14</v>
      </c>
      <c r="P192" s="15">
        <v>94.862129999999993</v>
      </c>
      <c r="Q192" s="335">
        <v>0.15056270199296606</v>
      </c>
      <c r="R192" s="148" t="s">
        <v>536</v>
      </c>
      <c r="S192" s="148">
        <v>12</v>
      </c>
      <c r="T192" t="s">
        <v>284</v>
      </c>
    </row>
    <row r="193" spans="1:20" x14ac:dyDescent="0.3">
      <c r="A193" s="148" t="s">
        <v>908</v>
      </c>
      <c r="B193" s="148">
        <v>343</v>
      </c>
      <c r="C193" t="s">
        <v>281</v>
      </c>
      <c r="D193" t="s">
        <v>285</v>
      </c>
      <c r="E193" t="s">
        <v>909</v>
      </c>
      <c r="F193" t="s">
        <v>9</v>
      </c>
      <c r="G193" t="s">
        <v>423</v>
      </c>
      <c r="H193" s="148" t="s">
        <v>424</v>
      </c>
      <c r="I193" s="15">
        <v>257.45600000000002</v>
      </c>
      <c r="J193" s="15">
        <v>880.57675680000011</v>
      </c>
      <c r="K193" s="15">
        <v>25113</v>
      </c>
      <c r="L193" s="185" t="s">
        <v>1446</v>
      </c>
      <c r="M193" s="335">
        <v>0.13799625691872736</v>
      </c>
      <c r="N193" s="15">
        <v>3465.5</v>
      </c>
      <c r="O193" s="75">
        <v>74.14</v>
      </c>
      <c r="P193" s="15">
        <v>256.93216999999999</v>
      </c>
      <c r="Q193" s="335">
        <v>0.25409803976338197</v>
      </c>
      <c r="R193" s="148" t="s">
        <v>536</v>
      </c>
      <c r="S193" s="148">
        <v>12</v>
      </c>
      <c r="T193" t="s">
        <v>285</v>
      </c>
    </row>
    <row r="194" spans="1:20" x14ac:dyDescent="0.3">
      <c r="A194" s="148" t="s">
        <v>910</v>
      </c>
      <c r="B194" s="148">
        <v>343</v>
      </c>
      <c r="C194" t="s">
        <v>281</v>
      </c>
      <c r="D194" t="s">
        <v>286</v>
      </c>
      <c r="E194" t="s">
        <v>911</v>
      </c>
      <c r="F194" t="s">
        <v>9</v>
      </c>
      <c r="G194" t="s">
        <v>423</v>
      </c>
      <c r="H194" s="148" t="s">
        <v>424</v>
      </c>
      <c r="I194" s="15">
        <v>120.03600000000002</v>
      </c>
      <c r="J194" s="15">
        <v>410.55913080000005</v>
      </c>
      <c r="K194" s="15">
        <v>13375</v>
      </c>
      <c r="L194" s="185" t="s">
        <v>1446</v>
      </c>
      <c r="M194" s="335">
        <v>0.138003738317757</v>
      </c>
      <c r="N194" s="15">
        <v>1845.8</v>
      </c>
      <c r="O194" s="75">
        <v>74.14</v>
      </c>
      <c r="P194" s="15">
        <v>136.847612</v>
      </c>
      <c r="Q194" s="335">
        <v>0.22242882804204142</v>
      </c>
      <c r="R194" s="148" t="s">
        <v>536</v>
      </c>
      <c r="S194" s="148">
        <v>12</v>
      </c>
      <c r="T194" t="s">
        <v>286</v>
      </c>
    </row>
    <row r="195" spans="1:20" x14ac:dyDescent="0.3">
      <c r="A195" s="148" t="s">
        <v>910</v>
      </c>
      <c r="B195" s="148">
        <v>343</v>
      </c>
      <c r="C195" t="s">
        <v>281</v>
      </c>
      <c r="D195" t="s">
        <v>286</v>
      </c>
      <c r="E195" t="s">
        <v>911</v>
      </c>
      <c r="F195" t="s">
        <v>9</v>
      </c>
      <c r="G195" t="s">
        <v>423</v>
      </c>
      <c r="H195" s="148" t="s">
        <v>424</v>
      </c>
      <c r="I195" s="15">
        <v>120.03600000000002</v>
      </c>
      <c r="J195" s="15">
        <v>410.55913080000005</v>
      </c>
      <c r="K195" s="15">
        <v>13375</v>
      </c>
      <c r="L195" s="185" t="s">
        <v>1446</v>
      </c>
      <c r="M195" s="335">
        <v>0.138003738317757</v>
      </c>
      <c r="N195" s="15">
        <v>1845.8</v>
      </c>
      <c r="O195" s="75">
        <v>74.14</v>
      </c>
      <c r="P195" s="15">
        <v>136.847612</v>
      </c>
      <c r="Q195" s="335">
        <v>0.22242882804204142</v>
      </c>
      <c r="R195" s="148" t="s">
        <v>536</v>
      </c>
      <c r="S195" s="148">
        <v>12</v>
      </c>
      <c r="T195" t="s">
        <v>286</v>
      </c>
    </row>
    <row r="196" spans="1:20" x14ac:dyDescent="0.3">
      <c r="A196" s="148" t="s">
        <v>912</v>
      </c>
      <c r="B196" s="148">
        <v>22</v>
      </c>
      <c r="C196" t="s">
        <v>287</v>
      </c>
      <c r="D196" t="s">
        <v>288</v>
      </c>
      <c r="E196" t="s">
        <v>913</v>
      </c>
      <c r="F196" t="s">
        <v>6</v>
      </c>
      <c r="G196" t="s">
        <v>423</v>
      </c>
      <c r="H196" s="148" t="s">
        <v>424</v>
      </c>
      <c r="I196" s="15">
        <v>25789.399999999994</v>
      </c>
      <c r="J196" s="15">
        <v>88207.484819999983</v>
      </c>
      <c r="K196" s="15">
        <v>1726006</v>
      </c>
      <c r="L196" s="185" t="s">
        <v>1446</v>
      </c>
      <c r="M196" s="335">
        <v>0.13800004171480285</v>
      </c>
      <c r="N196" s="15">
        <v>238188.9</v>
      </c>
      <c r="O196" s="75">
        <v>74.14</v>
      </c>
      <c r="P196" s="15">
        <v>17659.325046000002</v>
      </c>
      <c r="Q196" s="335">
        <v>0.37032575749751556</v>
      </c>
      <c r="R196" s="148" t="s">
        <v>536</v>
      </c>
      <c r="S196" s="148">
        <v>12</v>
      </c>
      <c r="T196" t="s">
        <v>914</v>
      </c>
    </row>
    <row r="197" spans="1:20" x14ac:dyDescent="0.3">
      <c r="A197" s="148" t="s">
        <v>915</v>
      </c>
      <c r="B197" s="148">
        <v>625</v>
      </c>
      <c r="C197" t="s">
        <v>406</v>
      </c>
      <c r="D197" t="s">
        <v>407</v>
      </c>
      <c r="E197" t="s">
        <v>916</v>
      </c>
      <c r="F197" t="s">
        <v>9</v>
      </c>
      <c r="G197" t="s">
        <v>423</v>
      </c>
      <c r="H197" s="148" t="s">
        <v>424</v>
      </c>
      <c r="I197" s="15">
        <v>295.82900000000001</v>
      </c>
      <c r="J197" s="15">
        <v>1011.8239287</v>
      </c>
      <c r="K197" s="15">
        <v>24432</v>
      </c>
      <c r="L197" s="185" t="s">
        <v>1446</v>
      </c>
      <c r="M197" s="335">
        <v>0.13799525212835625</v>
      </c>
      <c r="N197" s="15">
        <v>3371.5</v>
      </c>
      <c r="O197" s="75">
        <v>74.14</v>
      </c>
      <c r="P197" s="15">
        <v>249.96301</v>
      </c>
      <c r="Q197" s="335">
        <v>0.30011090870532403</v>
      </c>
      <c r="R197" s="148" t="s">
        <v>536</v>
      </c>
      <c r="S197" s="148">
        <v>4</v>
      </c>
      <c r="T197" t="s">
        <v>407</v>
      </c>
    </row>
    <row r="198" spans="1:20" x14ac:dyDescent="0.3">
      <c r="A198" s="148" t="s">
        <v>598</v>
      </c>
      <c r="B198" s="148">
        <v>2</v>
      </c>
      <c r="C198" t="s">
        <v>1404</v>
      </c>
      <c r="D198" t="s">
        <v>88</v>
      </c>
      <c r="E198" t="s">
        <v>587</v>
      </c>
      <c r="F198" t="s">
        <v>13</v>
      </c>
      <c r="G198" t="s">
        <v>423</v>
      </c>
      <c r="H198" s="148" t="s">
        <v>424</v>
      </c>
      <c r="I198" s="15">
        <v>1713</v>
      </c>
      <c r="J198" s="15">
        <v>5858.9739</v>
      </c>
      <c r="K198" s="15">
        <v>119784</v>
      </c>
      <c r="L198" s="185" t="s">
        <v>1446</v>
      </c>
      <c r="M198" s="335">
        <v>0.13869965938689641</v>
      </c>
      <c r="N198" s="15">
        <v>16614</v>
      </c>
      <c r="O198" s="75">
        <v>74.14</v>
      </c>
      <c r="P198" s="15">
        <v>1231.76196</v>
      </c>
      <c r="Q198" s="335">
        <v>0.35265281690140843</v>
      </c>
      <c r="R198" s="148" t="s">
        <v>573</v>
      </c>
      <c r="S198" s="148">
        <v>12</v>
      </c>
      <c r="T198" t="s">
        <v>588</v>
      </c>
    </row>
    <row r="199" spans="1:20" x14ac:dyDescent="0.3">
      <c r="A199" s="148" t="s">
        <v>917</v>
      </c>
      <c r="B199" s="148">
        <v>365</v>
      </c>
      <c r="C199" t="s">
        <v>291</v>
      </c>
      <c r="D199" t="s">
        <v>292</v>
      </c>
      <c r="E199" t="s">
        <v>918</v>
      </c>
      <c r="F199" t="s">
        <v>9</v>
      </c>
      <c r="G199" t="s">
        <v>423</v>
      </c>
      <c r="H199" s="148" t="s">
        <v>424</v>
      </c>
      <c r="I199" s="15">
        <v>1452.6959999999999</v>
      </c>
      <c r="J199" s="15">
        <v>4968.6561288000003</v>
      </c>
      <c r="K199" s="15">
        <v>111008</v>
      </c>
      <c r="L199" s="185" t="s">
        <v>1446</v>
      </c>
      <c r="M199" s="335">
        <v>0.13800086480253673</v>
      </c>
      <c r="N199" s="15">
        <v>15319.199999999999</v>
      </c>
      <c r="O199" s="75">
        <v>74.14</v>
      </c>
      <c r="P199" s="15">
        <v>1135.765488</v>
      </c>
      <c r="Q199" s="335">
        <v>0.32434174949083505</v>
      </c>
      <c r="R199" s="148" t="s">
        <v>536</v>
      </c>
      <c r="S199" s="148">
        <v>12</v>
      </c>
      <c r="T199" t="s">
        <v>292</v>
      </c>
    </row>
    <row r="200" spans="1:20" x14ac:dyDescent="0.3">
      <c r="A200" s="148" t="s">
        <v>1037</v>
      </c>
      <c r="B200" s="148">
        <v>659</v>
      </c>
      <c r="C200" t="s">
        <v>293</v>
      </c>
      <c r="D200" t="s">
        <v>294</v>
      </c>
      <c r="E200" t="s">
        <v>1038</v>
      </c>
      <c r="F200" t="s">
        <v>6</v>
      </c>
      <c r="G200" t="s">
        <v>428</v>
      </c>
      <c r="H200" s="148" t="s">
        <v>429</v>
      </c>
      <c r="I200" s="15">
        <v>11.794</v>
      </c>
      <c r="J200" s="15">
        <v>40.339018200000005</v>
      </c>
      <c r="K200" s="15">
        <v>0</v>
      </c>
      <c r="L200" s="185" t="s">
        <v>490</v>
      </c>
      <c r="M200" s="335" t="s">
        <v>2163</v>
      </c>
      <c r="N200" s="15">
        <v>0</v>
      </c>
      <c r="O200" s="75">
        <v>0</v>
      </c>
      <c r="P200" s="15">
        <v>0</v>
      </c>
      <c r="Q200" s="335" t="s">
        <v>2163</v>
      </c>
      <c r="R200" s="148" t="s">
        <v>536</v>
      </c>
      <c r="S200" s="148">
        <v>5</v>
      </c>
      <c r="T200" t="s">
        <v>294</v>
      </c>
    </row>
    <row r="201" spans="1:20" x14ac:dyDescent="0.3">
      <c r="A201" s="148" t="s">
        <v>1037</v>
      </c>
      <c r="B201" s="148">
        <v>659</v>
      </c>
      <c r="C201" t="s">
        <v>293</v>
      </c>
      <c r="D201" t="s">
        <v>294</v>
      </c>
      <c r="E201" t="s">
        <v>1038</v>
      </c>
      <c r="F201" t="s">
        <v>6</v>
      </c>
      <c r="G201" t="s">
        <v>1043</v>
      </c>
      <c r="H201" s="148" t="s">
        <v>1044</v>
      </c>
      <c r="I201" s="15">
        <v>0.7320000000000001</v>
      </c>
      <c r="J201" s="15">
        <v>2.5036596000000002</v>
      </c>
      <c r="K201" s="15">
        <v>0</v>
      </c>
      <c r="L201" s="185" t="s">
        <v>490</v>
      </c>
      <c r="M201" s="335" t="s">
        <v>2163</v>
      </c>
      <c r="N201" s="15">
        <v>0</v>
      </c>
      <c r="O201" s="75">
        <v>0</v>
      </c>
      <c r="P201" s="15">
        <v>0</v>
      </c>
      <c r="Q201" s="335" t="s">
        <v>2163</v>
      </c>
      <c r="R201" s="148" t="s">
        <v>536</v>
      </c>
      <c r="S201" s="148">
        <v>7</v>
      </c>
      <c r="T201" t="s">
        <v>294</v>
      </c>
    </row>
    <row r="202" spans="1:20" x14ac:dyDescent="0.3">
      <c r="A202" s="148" t="s">
        <v>1037</v>
      </c>
      <c r="B202" s="148">
        <v>659</v>
      </c>
      <c r="C202" t="s">
        <v>293</v>
      </c>
      <c r="D202" t="s">
        <v>294</v>
      </c>
      <c r="E202" t="s">
        <v>1038</v>
      </c>
      <c r="F202" t="s">
        <v>6</v>
      </c>
      <c r="G202" t="s">
        <v>423</v>
      </c>
      <c r="H202" s="148" t="s">
        <v>424</v>
      </c>
      <c r="I202" s="15">
        <v>976.3209999999998</v>
      </c>
      <c r="J202" s="15">
        <v>3339.3107162999995</v>
      </c>
      <c r="K202" s="15">
        <v>38515</v>
      </c>
      <c r="L202" s="185" t="s">
        <v>1446</v>
      </c>
      <c r="M202" s="335">
        <v>0.13800337530832146</v>
      </c>
      <c r="N202" s="15">
        <v>5315.2000000000007</v>
      </c>
      <c r="O202" s="75">
        <v>74.14</v>
      </c>
      <c r="P202" s="15">
        <v>394.06892800000008</v>
      </c>
      <c r="Q202" s="335">
        <v>0.62825683253687525</v>
      </c>
      <c r="R202" s="148" t="s">
        <v>536</v>
      </c>
      <c r="S202" s="148">
        <v>12</v>
      </c>
      <c r="T202" t="s">
        <v>294</v>
      </c>
    </row>
    <row r="203" spans="1:20" x14ac:dyDescent="0.3">
      <c r="A203" s="148" t="s">
        <v>919</v>
      </c>
      <c r="B203" s="148">
        <v>340</v>
      </c>
      <c r="C203" t="s">
        <v>295</v>
      </c>
      <c r="D203" t="s">
        <v>296</v>
      </c>
      <c r="E203" t="s">
        <v>920</v>
      </c>
      <c r="F203" t="s">
        <v>4</v>
      </c>
      <c r="G203" t="s">
        <v>423</v>
      </c>
      <c r="H203" s="148" t="s">
        <v>424</v>
      </c>
      <c r="I203" s="15">
        <v>299.75799999999998</v>
      </c>
      <c r="J203" s="15">
        <v>1025.2622873999999</v>
      </c>
      <c r="K203" s="15">
        <v>26937</v>
      </c>
      <c r="L203" s="185" t="s">
        <v>1446</v>
      </c>
      <c r="M203" s="335">
        <v>0.13799977725804655</v>
      </c>
      <c r="N203" s="15">
        <v>3717.3</v>
      </c>
      <c r="O203" s="75">
        <v>74.14</v>
      </c>
      <c r="P203" s="15">
        <v>275.60062200000004</v>
      </c>
      <c r="Q203" s="335">
        <v>0.27580832523605836</v>
      </c>
      <c r="R203" s="148" t="s">
        <v>536</v>
      </c>
      <c r="S203" s="148">
        <v>12</v>
      </c>
      <c r="T203" t="s">
        <v>296</v>
      </c>
    </row>
    <row r="204" spans="1:20" x14ac:dyDescent="0.3">
      <c r="A204" s="148" t="s">
        <v>921</v>
      </c>
      <c r="B204" s="148">
        <v>661</v>
      </c>
      <c r="C204" t="s">
        <v>297</v>
      </c>
      <c r="D204" t="s">
        <v>298</v>
      </c>
      <c r="E204" t="s">
        <v>922</v>
      </c>
      <c r="F204" t="s">
        <v>6</v>
      </c>
      <c r="G204" t="s">
        <v>423</v>
      </c>
      <c r="H204" s="148" t="s">
        <v>424</v>
      </c>
      <c r="I204" s="15">
        <v>710.601</v>
      </c>
      <c r="J204" s="15">
        <v>2430.4686003000002</v>
      </c>
      <c r="K204" s="15">
        <v>58072</v>
      </c>
      <c r="L204" s="185" t="s">
        <v>1446</v>
      </c>
      <c r="M204" s="335">
        <v>0.1379976580796253</v>
      </c>
      <c r="N204" s="15">
        <v>8013.8000000000011</v>
      </c>
      <c r="O204" s="75">
        <v>74.14</v>
      </c>
      <c r="P204" s="15">
        <v>594.14313200000015</v>
      </c>
      <c r="Q204" s="335">
        <v>0.30328540770920159</v>
      </c>
      <c r="R204" s="148" t="s">
        <v>536</v>
      </c>
      <c r="S204" s="148">
        <v>12</v>
      </c>
      <c r="T204" t="s">
        <v>298</v>
      </c>
    </row>
    <row r="205" spans="1:20" x14ac:dyDescent="0.3">
      <c r="A205" s="148" t="s">
        <v>923</v>
      </c>
      <c r="B205" s="148">
        <v>416</v>
      </c>
      <c r="C205" t="s">
        <v>299</v>
      </c>
      <c r="D205" t="s">
        <v>300</v>
      </c>
      <c r="E205" t="s">
        <v>924</v>
      </c>
      <c r="F205" t="s">
        <v>14</v>
      </c>
      <c r="G205" t="s">
        <v>423</v>
      </c>
      <c r="H205" s="148" t="s">
        <v>424</v>
      </c>
      <c r="I205" s="15">
        <v>463.63199999999995</v>
      </c>
      <c r="J205" s="15">
        <v>1585.7605295999999</v>
      </c>
      <c r="K205" s="15">
        <v>43216</v>
      </c>
      <c r="L205" s="185" t="s">
        <v>1446</v>
      </c>
      <c r="M205" s="335">
        <v>0.13799981488337656</v>
      </c>
      <c r="N205" s="15">
        <v>5963.8000000000011</v>
      </c>
      <c r="O205" s="75">
        <v>74.14</v>
      </c>
      <c r="P205" s="15">
        <v>442.15613200000013</v>
      </c>
      <c r="Q205" s="335">
        <v>0.26589767088098187</v>
      </c>
      <c r="R205" s="148" t="s">
        <v>536</v>
      </c>
      <c r="S205" s="148">
        <v>10</v>
      </c>
      <c r="T205" t="s">
        <v>300</v>
      </c>
    </row>
    <row r="206" spans="1:20" x14ac:dyDescent="0.3">
      <c r="A206" s="148" t="s">
        <v>925</v>
      </c>
      <c r="B206" s="148">
        <v>150</v>
      </c>
      <c r="C206" t="s">
        <v>301</v>
      </c>
      <c r="D206" t="s">
        <v>302</v>
      </c>
      <c r="E206" t="s">
        <v>926</v>
      </c>
      <c r="F206" t="s">
        <v>5</v>
      </c>
      <c r="G206" t="s">
        <v>428</v>
      </c>
      <c r="H206" s="148" t="s">
        <v>429</v>
      </c>
      <c r="I206" s="15">
        <v>2347.98</v>
      </c>
      <c r="J206" s="15">
        <v>8030.7959940000001</v>
      </c>
      <c r="K206" s="15">
        <v>0</v>
      </c>
      <c r="L206" s="185" t="s">
        <v>490</v>
      </c>
      <c r="M206" s="335" t="s">
        <v>2163</v>
      </c>
      <c r="N206" s="15">
        <v>0</v>
      </c>
      <c r="O206" s="75">
        <v>0</v>
      </c>
      <c r="P206" s="15">
        <v>0</v>
      </c>
      <c r="Q206" s="335" t="s">
        <v>2163</v>
      </c>
      <c r="R206" s="148" t="s">
        <v>536</v>
      </c>
      <c r="S206" s="148">
        <v>12</v>
      </c>
      <c r="T206" t="s">
        <v>168</v>
      </c>
    </row>
    <row r="207" spans="1:20" x14ac:dyDescent="0.3">
      <c r="A207" s="148" t="s">
        <v>925</v>
      </c>
      <c r="B207" s="148">
        <v>150</v>
      </c>
      <c r="C207" t="s">
        <v>301</v>
      </c>
      <c r="D207" t="s">
        <v>302</v>
      </c>
      <c r="E207" t="s">
        <v>926</v>
      </c>
      <c r="F207" t="s">
        <v>5</v>
      </c>
      <c r="G207" t="s">
        <v>423</v>
      </c>
      <c r="H207" s="148" t="s">
        <v>424</v>
      </c>
      <c r="I207" s="15">
        <v>28959.26</v>
      </c>
      <c r="J207" s="15">
        <v>99049.356977999996</v>
      </c>
      <c r="K207" s="15">
        <v>1824469</v>
      </c>
      <c r="L207" s="185" t="s">
        <v>1446</v>
      </c>
      <c r="M207" s="335">
        <v>0.13799993313122885</v>
      </c>
      <c r="N207" s="15">
        <v>251776.59999999998</v>
      </c>
      <c r="O207" s="75">
        <v>74.14</v>
      </c>
      <c r="P207" s="15">
        <v>18666.717123999999</v>
      </c>
      <c r="Q207" s="335">
        <v>0.39340175766135538</v>
      </c>
      <c r="R207" s="148" t="s">
        <v>536</v>
      </c>
      <c r="S207" s="148">
        <v>12</v>
      </c>
      <c r="T207" t="s">
        <v>168</v>
      </c>
    </row>
    <row r="208" spans="1:20" x14ac:dyDescent="0.3">
      <c r="A208" s="148" t="s">
        <v>927</v>
      </c>
      <c r="B208" s="148">
        <v>254</v>
      </c>
      <c r="C208" t="s">
        <v>303</v>
      </c>
      <c r="D208" t="s">
        <v>304</v>
      </c>
      <c r="E208" t="s">
        <v>928</v>
      </c>
      <c r="F208" t="s">
        <v>10</v>
      </c>
      <c r="G208" t="s">
        <v>423</v>
      </c>
      <c r="H208" s="148" t="s">
        <v>424</v>
      </c>
      <c r="I208" s="15">
        <v>4042.567</v>
      </c>
      <c r="J208" s="15">
        <v>13826.791910100001</v>
      </c>
      <c r="K208" s="15">
        <v>297185</v>
      </c>
      <c r="L208" s="185" t="s">
        <v>1446</v>
      </c>
      <c r="M208" s="335">
        <v>0.13799989905277854</v>
      </c>
      <c r="N208" s="15">
        <v>41011.499999999993</v>
      </c>
      <c r="O208" s="75">
        <v>74.14</v>
      </c>
      <c r="P208" s="15">
        <v>3040.5926099999992</v>
      </c>
      <c r="Q208" s="335">
        <v>0.33714426222157207</v>
      </c>
      <c r="R208" s="148" t="s">
        <v>536</v>
      </c>
      <c r="S208" s="148">
        <v>12</v>
      </c>
      <c r="T208" t="s">
        <v>304</v>
      </c>
    </row>
    <row r="209" spans="1:20" x14ac:dyDescent="0.3">
      <c r="A209" s="148" t="s">
        <v>929</v>
      </c>
      <c r="B209" s="148">
        <v>254</v>
      </c>
      <c r="C209" t="s">
        <v>303</v>
      </c>
      <c r="D209" t="s">
        <v>1412</v>
      </c>
      <c r="E209" t="s">
        <v>930</v>
      </c>
      <c r="F209" t="s">
        <v>10</v>
      </c>
      <c r="G209" t="s">
        <v>423</v>
      </c>
      <c r="H209" s="148" t="s">
        <v>424</v>
      </c>
      <c r="I209" s="15">
        <v>2782.0000000000005</v>
      </c>
      <c r="J209" s="15">
        <v>9515.2746000000025</v>
      </c>
      <c r="K209" s="15">
        <v>256284</v>
      </c>
      <c r="L209" s="185" t="s">
        <v>1446</v>
      </c>
      <c r="M209" s="335">
        <v>0.13904886766243699</v>
      </c>
      <c r="N209" s="15">
        <v>35636</v>
      </c>
      <c r="O209" s="75">
        <v>74.14</v>
      </c>
      <c r="P209" s="15">
        <v>2642.0530400000002</v>
      </c>
      <c r="Q209" s="335">
        <v>0.26701298125491085</v>
      </c>
      <c r="R209" s="148" t="s">
        <v>573</v>
      </c>
      <c r="S209" s="148">
        <v>12</v>
      </c>
      <c r="T209" t="s">
        <v>305</v>
      </c>
    </row>
    <row r="210" spans="1:20" x14ac:dyDescent="0.3">
      <c r="A210" s="148" t="s">
        <v>931</v>
      </c>
      <c r="B210" s="148">
        <v>254</v>
      </c>
      <c r="C210" t="s">
        <v>303</v>
      </c>
      <c r="D210" t="s">
        <v>2181</v>
      </c>
      <c r="E210" t="s">
        <v>932</v>
      </c>
      <c r="F210" t="s">
        <v>10</v>
      </c>
      <c r="G210" t="s">
        <v>423</v>
      </c>
      <c r="H210" s="148" t="s">
        <v>424</v>
      </c>
      <c r="I210" s="15">
        <v>4510</v>
      </c>
      <c r="J210" s="15">
        <v>15425.553</v>
      </c>
      <c r="K210" s="15">
        <v>334656</v>
      </c>
      <c r="L210" s="185" t="s">
        <v>1446</v>
      </c>
      <c r="M210" s="335">
        <v>0.13904427232740485</v>
      </c>
      <c r="N210" s="15">
        <v>46532</v>
      </c>
      <c r="O210" s="75">
        <v>74.14</v>
      </c>
      <c r="P210" s="15">
        <v>3449.8824799999998</v>
      </c>
      <c r="Q210" s="335">
        <v>0.33150419066448894</v>
      </c>
      <c r="R210" s="148" t="s">
        <v>573</v>
      </c>
      <c r="S210" s="148">
        <v>12</v>
      </c>
      <c r="T210" t="s">
        <v>306</v>
      </c>
    </row>
    <row r="211" spans="1:20" x14ac:dyDescent="0.3">
      <c r="A211" s="148" t="s">
        <v>933</v>
      </c>
      <c r="B211" s="148">
        <v>254</v>
      </c>
      <c r="C211" t="s">
        <v>303</v>
      </c>
      <c r="D211" t="s">
        <v>1413</v>
      </c>
      <c r="E211" t="s">
        <v>934</v>
      </c>
      <c r="F211" t="s">
        <v>10</v>
      </c>
      <c r="G211" t="s">
        <v>423</v>
      </c>
      <c r="H211" s="148" t="s">
        <v>424</v>
      </c>
      <c r="I211" s="15">
        <v>1675.12</v>
      </c>
      <c r="J211" s="15">
        <v>5729.4129359999997</v>
      </c>
      <c r="K211" s="15">
        <v>149268</v>
      </c>
      <c r="L211" s="185" t="s">
        <v>1446</v>
      </c>
      <c r="M211" s="335">
        <v>0.13905190663772543</v>
      </c>
      <c r="N211" s="15">
        <v>20756</v>
      </c>
      <c r="O211" s="75">
        <v>74.14</v>
      </c>
      <c r="P211" s="15">
        <v>1538.8498400000001</v>
      </c>
      <c r="Q211" s="335">
        <v>0.27603646829832335</v>
      </c>
      <c r="R211" s="148" t="s">
        <v>573</v>
      </c>
      <c r="S211" s="148">
        <v>12</v>
      </c>
      <c r="T211" t="s">
        <v>307</v>
      </c>
    </row>
    <row r="212" spans="1:20" x14ac:dyDescent="0.3">
      <c r="A212" s="148" t="s">
        <v>933</v>
      </c>
      <c r="B212" s="148">
        <v>254</v>
      </c>
      <c r="C212" t="s">
        <v>303</v>
      </c>
      <c r="D212" t="s">
        <v>1413</v>
      </c>
      <c r="E212" t="s">
        <v>934</v>
      </c>
      <c r="F212" t="s">
        <v>10</v>
      </c>
      <c r="G212" t="s">
        <v>430</v>
      </c>
      <c r="H212" s="148" t="s">
        <v>424</v>
      </c>
      <c r="I212" s="15">
        <v>5226.88</v>
      </c>
      <c r="J212" s="15">
        <v>17877.497664000002</v>
      </c>
      <c r="K212" s="15">
        <v>64763</v>
      </c>
      <c r="L212" s="185" t="s">
        <v>1045</v>
      </c>
      <c r="M212" s="335">
        <v>1</v>
      </c>
      <c r="N212" s="15">
        <v>64763</v>
      </c>
      <c r="O212" s="75">
        <v>52.91</v>
      </c>
      <c r="P212" s="15">
        <v>3426.6103299999995</v>
      </c>
      <c r="Q212" s="335">
        <v>0.27604492787548451</v>
      </c>
      <c r="R212" s="148" t="s">
        <v>573</v>
      </c>
      <c r="S212" s="148">
        <v>12</v>
      </c>
      <c r="T212" t="s">
        <v>307</v>
      </c>
    </row>
    <row r="213" spans="1:20" x14ac:dyDescent="0.3">
      <c r="A213" s="148" t="s">
        <v>933</v>
      </c>
      <c r="B213" s="148">
        <v>254</v>
      </c>
      <c r="C213" t="s">
        <v>303</v>
      </c>
      <c r="D213" t="s">
        <v>307</v>
      </c>
      <c r="E213" t="s">
        <v>934</v>
      </c>
      <c r="F213" t="s">
        <v>10</v>
      </c>
      <c r="G213" t="s">
        <v>430</v>
      </c>
      <c r="I213" s="15">
        <v>0</v>
      </c>
      <c r="J213" s="15">
        <v>0</v>
      </c>
      <c r="K213" s="15" t="s">
        <v>2163</v>
      </c>
      <c r="L213" s="185" t="s">
        <v>1045</v>
      </c>
      <c r="M213" s="335" t="s">
        <v>2163</v>
      </c>
      <c r="N213" s="15">
        <v>0</v>
      </c>
      <c r="O213" s="75">
        <v>52.91</v>
      </c>
      <c r="P213" s="15">
        <v>0</v>
      </c>
      <c r="Q213" s="335" t="s">
        <v>2163</v>
      </c>
      <c r="R213" s="148">
        <v>0</v>
      </c>
      <c r="S213" s="148">
        <v>0</v>
      </c>
      <c r="T213" t="s">
        <v>307</v>
      </c>
    </row>
    <row r="214" spans="1:20" x14ac:dyDescent="0.3">
      <c r="A214" s="148" t="s">
        <v>933</v>
      </c>
      <c r="B214" s="148">
        <v>254</v>
      </c>
      <c r="C214" t="s">
        <v>303</v>
      </c>
      <c r="D214" t="s">
        <v>307</v>
      </c>
      <c r="E214" t="s">
        <v>934</v>
      </c>
      <c r="F214" t="s">
        <v>10</v>
      </c>
      <c r="G214" t="s">
        <v>430</v>
      </c>
      <c r="H214" s="148" t="s">
        <v>1452</v>
      </c>
      <c r="I214" s="15">
        <v>0</v>
      </c>
      <c r="J214" s="15">
        <v>0</v>
      </c>
      <c r="K214" s="15" t="s">
        <v>2163</v>
      </c>
      <c r="L214" s="185" t="s">
        <v>1045</v>
      </c>
      <c r="M214" s="335" t="s">
        <v>2163</v>
      </c>
      <c r="N214" s="15">
        <v>0</v>
      </c>
      <c r="O214" s="75">
        <v>52.91</v>
      </c>
      <c r="P214" s="15">
        <v>0</v>
      </c>
      <c r="Q214" s="335" t="s">
        <v>2163</v>
      </c>
      <c r="R214" s="148">
        <v>0</v>
      </c>
      <c r="S214" s="148">
        <v>0</v>
      </c>
      <c r="T214" t="s">
        <v>307</v>
      </c>
    </row>
    <row r="215" spans="1:20" x14ac:dyDescent="0.3">
      <c r="A215" s="148" t="s">
        <v>599</v>
      </c>
      <c r="B215" s="148">
        <v>2</v>
      </c>
      <c r="C215" t="s">
        <v>80</v>
      </c>
      <c r="D215" t="s">
        <v>89</v>
      </c>
      <c r="E215" t="s">
        <v>591</v>
      </c>
      <c r="F215" t="s">
        <v>13</v>
      </c>
      <c r="G215" t="s">
        <v>425</v>
      </c>
      <c r="H215" s="148" t="s">
        <v>426</v>
      </c>
      <c r="I215" s="15">
        <v>0</v>
      </c>
      <c r="J215" s="15">
        <v>0</v>
      </c>
      <c r="K215" s="15" t="s">
        <v>2163</v>
      </c>
      <c r="L215" s="185" t="s">
        <v>490</v>
      </c>
      <c r="M215" s="335" t="s">
        <v>2163</v>
      </c>
      <c r="N215" s="15">
        <v>0</v>
      </c>
      <c r="O215" s="75">
        <v>0</v>
      </c>
      <c r="P215" s="15">
        <v>0</v>
      </c>
      <c r="Q215" s="335" t="s">
        <v>2163</v>
      </c>
      <c r="R215" s="148">
        <v>0</v>
      </c>
      <c r="S215" s="148">
        <v>0</v>
      </c>
      <c r="T215" t="s">
        <v>592</v>
      </c>
    </row>
    <row r="216" spans="1:20" x14ac:dyDescent="0.3">
      <c r="A216" s="148" t="s">
        <v>599</v>
      </c>
      <c r="B216" s="148">
        <v>2</v>
      </c>
      <c r="C216" t="s">
        <v>1404</v>
      </c>
      <c r="D216" t="s">
        <v>89</v>
      </c>
      <c r="E216" t="s">
        <v>591</v>
      </c>
      <c r="F216" t="s">
        <v>13</v>
      </c>
      <c r="G216" t="s">
        <v>423</v>
      </c>
      <c r="H216" s="148" t="s">
        <v>424</v>
      </c>
      <c r="I216" s="15">
        <v>-72</v>
      </c>
      <c r="J216" s="15">
        <v>-246.26160000000002</v>
      </c>
      <c r="K216" s="15">
        <v>17808</v>
      </c>
      <c r="L216" s="185" t="s">
        <v>1446</v>
      </c>
      <c r="M216" s="335">
        <v>0.13858939802336029</v>
      </c>
      <c r="N216" s="15">
        <v>2468</v>
      </c>
      <c r="O216" s="75">
        <v>74.14</v>
      </c>
      <c r="P216" s="15">
        <v>182.97752</v>
      </c>
      <c r="Q216" s="335">
        <v>-9.9781847649918973E-2</v>
      </c>
      <c r="R216" s="148" t="s">
        <v>573</v>
      </c>
      <c r="S216" s="148">
        <v>12</v>
      </c>
      <c r="T216" t="s">
        <v>592</v>
      </c>
    </row>
    <row r="217" spans="1:20" x14ac:dyDescent="0.3">
      <c r="A217" s="148" t="s">
        <v>935</v>
      </c>
      <c r="B217" s="148">
        <v>254</v>
      </c>
      <c r="C217" t="s">
        <v>303</v>
      </c>
      <c r="D217" t="s">
        <v>1414</v>
      </c>
      <c r="E217" t="s">
        <v>936</v>
      </c>
      <c r="F217" t="s">
        <v>10</v>
      </c>
      <c r="G217" t="s">
        <v>423</v>
      </c>
      <c r="H217" s="148" t="s">
        <v>424</v>
      </c>
      <c r="I217" s="15">
        <v>6269.0000000000009</v>
      </c>
      <c r="J217" s="15">
        <v>21441.860700000005</v>
      </c>
      <c r="K217" s="15">
        <v>545076</v>
      </c>
      <c r="L217" s="185" t="s">
        <v>1446</v>
      </c>
      <c r="M217" s="335">
        <v>0.13904483044566263</v>
      </c>
      <c r="N217" s="15">
        <v>75790</v>
      </c>
      <c r="O217" s="75">
        <v>74.14</v>
      </c>
      <c r="P217" s="15">
        <v>5619.0706</v>
      </c>
      <c r="Q217" s="335">
        <v>0.28291147512864501</v>
      </c>
      <c r="R217" s="148" t="s">
        <v>573</v>
      </c>
      <c r="S217" s="148">
        <v>12</v>
      </c>
      <c r="T217" t="s">
        <v>308</v>
      </c>
    </row>
    <row r="218" spans="1:20" x14ac:dyDescent="0.3">
      <c r="A218" s="148" t="s">
        <v>937</v>
      </c>
      <c r="B218" s="148">
        <v>254</v>
      </c>
      <c r="C218" t="s">
        <v>303</v>
      </c>
      <c r="D218" t="s">
        <v>309</v>
      </c>
      <c r="E218" t="s">
        <v>938</v>
      </c>
      <c r="F218" t="s">
        <v>10</v>
      </c>
      <c r="G218" t="s">
        <v>423</v>
      </c>
      <c r="H218" s="148" t="s">
        <v>424</v>
      </c>
      <c r="I218" s="15">
        <v>3691.4839999999999</v>
      </c>
      <c r="J218" s="15">
        <v>12625.9827252</v>
      </c>
      <c r="K218" s="15">
        <v>276673</v>
      </c>
      <c r="L218" s="185" t="s">
        <v>1446</v>
      </c>
      <c r="M218" s="335">
        <v>0.1380000939737524</v>
      </c>
      <c r="N218" s="15">
        <v>38180.9</v>
      </c>
      <c r="O218" s="75">
        <v>74.14</v>
      </c>
      <c r="P218" s="15">
        <v>2830.7319259999999</v>
      </c>
      <c r="Q218" s="335">
        <v>0.33068845221563659</v>
      </c>
      <c r="R218" s="148" t="s">
        <v>536</v>
      </c>
      <c r="S218" s="148">
        <v>12</v>
      </c>
      <c r="T218" t="s">
        <v>309</v>
      </c>
    </row>
    <row r="219" spans="1:20" x14ac:dyDescent="0.3">
      <c r="A219" s="148" t="s">
        <v>939</v>
      </c>
      <c r="B219" s="148">
        <v>254</v>
      </c>
      <c r="C219" t="s">
        <v>303</v>
      </c>
      <c r="D219" t="s">
        <v>310</v>
      </c>
      <c r="E219" t="s">
        <v>940</v>
      </c>
      <c r="F219" t="s">
        <v>10</v>
      </c>
      <c r="G219" t="s">
        <v>423</v>
      </c>
      <c r="H219" s="148" t="s">
        <v>424</v>
      </c>
      <c r="I219" s="15">
        <v>7461.3850000000011</v>
      </c>
      <c r="J219" s="15">
        <v>25520.175115500006</v>
      </c>
      <c r="K219" s="15">
        <v>558208</v>
      </c>
      <c r="L219" s="185" t="s">
        <v>1446</v>
      </c>
      <c r="M219" s="335">
        <v>0.13799999283421233</v>
      </c>
      <c r="N219" s="15">
        <v>77032.7</v>
      </c>
      <c r="O219" s="75">
        <v>74.14</v>
      </c>
      <c r="P219" s="15">
        <v>5711.2043779999995</v>
      </c>
      <c r="Q219" s="335">
        <v>0.33129015490174962</v>
      </c>
      <c r="R219" s="148" t="s">
        <v>536</v>
      </c>
      <c r="S219" s="148">
        <v>12</v>
      </c>
      <c r="T219" t="s">
        <v>310</v>
      </c>
    </row>
    <row r="220" spans="1:20" x14ac:dyDescent="0.3">
      <c r="A220" s="148" t="s">
        <v>941</v>
      </c>
      <c r="B220" s="148">
        <v>408</v>
      </c>
      <c r="C220" t="s">
        <v>311</v>
      </c>
      <c r="D220" t="s">
        <v>312</v>
      </c>
      <c r="E220" t="s">
        <v>942</v>
      </c>
      <c r="F220" t="s">
        <v>9</v>
      </c>
      <c r="G220" t="s">
        <v>423</v>
      </c>
      <c r="H220" s="148" t="s">
        <v>424</v>
      </c>
      <c r="I220" s="15">
        <v>792.10599999999999</v>
      </c>
      <c r="J220" s="15">
        <v>2709.2401518000001</v>
      </c>
      <c r="K220" s="15">
        <v>61993</v>
      </c>
      <c r="L220" s="185" t="s">
        <v>1446</v>
      </c>
      <c r="M220" s="335">
        <v>0.13799783846563321</v>
      </c>
      <c r="N220" s="15">
        <v>8554.9</v>
      </c>
      <c r="O220" s="75">
        <v>74.14</v>
      </c>
      <c r="P220" s="15">
        <v>634.26028599999995</v>
      </c>
      <c r="Q220" s="335">
        <v>0.31668869908473507</v>
      </c>
      <c r="R220" s="148" t="s">
        <v>536</v>
      </c>
      <c r="S220" s="148">
        <v>12</v>
      </c>
      <c r="T220" t="s">
        <v>312</v>
      </c>
    </row>
    <row r="221" spans="1:20" x14ac:dyDescent="0.3">
      <c r="A221" s="148" t="s">
        <v>943</v>
      </c>
      <c r="B221" s="148">
        <v>45</v>
      </c>
      <c r="C221" t="s">
        <v>313</v>
      </c>
      <c r="D221" t="s">
        <v>314</v>
      </c>
      <c r="E221" t="s">
        <v>944</v>
      </c>
      <c r="F221" t="s">
        <v>6</v>
      </c>
      <c r="G221" t="s">
        <v>423</v>
      </c>
      <c r="H221" s="148" t="s">
        <v>424</v>
      </c>
      <c r="I221" s="15">
        <v>19189.906999999999</v>
      </c>
      <c r="J221" s="15">
        <v>65635.238912100001</v>
      </c>
      <c r="K221" s="15">
        <v>1290536</v>
      </c>
      <c r="L221" s="185" t="s">
        <v>1446</v>
      </c>
      <c r="M221" s="335">
        <v>0.13800002479589873</v>
      </c>
      <c r="N221" s="15">
        <v>178093.99999999997</v>
      </c>
      <c r="O221" s="75">
        <v>74.14</v>
      </c>
      <c r="P221" s="15">
        <v>13203.889159999999</v>
      </c>
      <c r="Q221" s="335">
        <v>0.36854267359989673</v>
      </c>
      <c r="R221" s="148" t="s">
        <v>536</v>
      </c>
      <c r="S221" s="148">
        <v>12</v>
      </c>
      <c r="T221" t="s">
        <v>945</v>
      </c>
    </row>
    <row r="222" spans="1:20" x14ac:dyDescent="0.3">
      <c r="A222" s="148" t="s">
        <v>946</v>
      </c>
      <c r="B222" s="148">
        <v>357</v>
      </c>
      <c r="C222" t="s">
        <v>315</v>
      </c>
      <c r="D222" t="s">
        <v>316</v>
      </c>
      <c r="E222" t="s">
        <v>947</v>
      </c>
      <c r="F222" t="s">
        <v>8</v>
      </c>
      <c r="G222" t="s">
        <v>423</v>
      </c>
      <c r="H222" s="148" t="s">
        <v>424</v>
      </c>
      <c r="I222" s="15">
        <v>400.54599999999999</v>
      </c>
      <c r="J222" s="15">
        <v>1369.9874838000001</v>
      </c>
      <c r="K222" s="15">
        <v>32547</v>
      </c>
      <c r="L222" s="185" t="s">
        <v>1446</v>
      </c>
      <c r="M222" s="335">
        <v>0.13800043014717178</v>
      </c>
      <c r="N222" s="15">
        <v>4491.5</v>
      </c>
      <c r="O222" s="75">
        <v>74.14</v>
      </c>
      <c r="P222" s="15">
        <v>332.99981000000002</v>
      </c>
      <c r="Q222" s="335">
        <v>0.30501780781476123</v>
      </c>
      <c r="R222" s="148" t="s">
        <v>536</v>
      </c>
      <c r="S222" s="148">
        <v>12</v>
      </c>
      <c r="T222" t="s">
        <v>316</v>
      </c>
    </row>
    <row r="223" spans="1:20" x14ac:dyDescent="0.3">
      <c r="A223" s="148" t="s">
        <v>946</v>
      </c>
      <c r="B223" s="148">
        <v>357</v>
      </c>
      <c r="C223" t="s">
        <v>315</v>
      </c>
      <c r="D223" t="s">
        <v>316</v>
      </c>
      <c r="E223" t="s">
        <v>947</v>
      </c>
      <c r="F223" t="s">
        <v>8</v>
      </c>
      <c r="G223" t="s">
        <v>425</v>
      </c>
      <c r="H223" s="148" t="s">
        <v>426</v>
      </c>
      <c r="I223" s="15">
        <v>271.39</v>
      </c>
      <c r="J223" s="15">
        <v>928.23521700000003</v>
      </c>
      <c r="K223" s="15">
        <v>0</v>
      </c>
      <c r="L223" s="185" t="s">
        <v>490</v>
      </c>
      <c r="M223" s="335" t="s">
        <v>2163</v>
      </c>
      <c r="N223" s="15">
        <v>0</v>
      </c>
      <c r="O223" s="75">
        <v>0</v>
      </c>
      <c r="P223" s="15">
        <v>0</v>
      </c>
      <c r="Q223" s="335" t="s">
        <v>2163</v>
      </c>
      <c r="R223" s="148" t="s">
        <v>536</v>
      </c>
      <c r="S223" s="148">
        <v>12</v>
      </c>
      <c r="T223" t="s">
        <v>316</v>
      </c>
    </row>
    <row r="224" spans="1:20" x14ac:dyDescent="0.3">
      <c r="A224" s="148" t="s">
        <v>948</v>
      </c>
      <c r="B224" s="148">
        <v>662</v>
      </c>
      <c r="C224" t="s">
        <v>317</v>
      </c>
      <c r="D224" t="s">
        <v>318</v>
      </c>
      <c r="E224" t="s">
        <v>949</v>
      </c>
      <c r="F224" t="s">
        <v>6</v>
      </c>
      <c r="G224" t="s">
        <v>423</v>
      </c>
      <c r="H224" s="148" t="s">
        <v>424</v>
      </c>
      <c r="I224" s="15">
        <v>145.14800000000002</v>
      </c>
      <c r="J224" s="15">
        <v>496.44970440000009</v>
      </c>
      <c r="K224" s="15">
        <v>14821</v>
      </c>
      <c r="L224" s="185" t="s">
        <v>1446</v>
      </c>
      <c r="M224" s="335">
        <v>0.13800688212671211</v>
      </c>
      <c r="N224" s="15">
        <v>2045.4000000000003</v>
      </c>
      <c r="O224" s="75">
        <v>74.14</v>
      </c>
      <c r="P224" s="15">
        <v>151.64595600000004</v>
      </c>
      <c r="Q224" s="335">
        <v>0.24271521677911412</v>
      </c>
      <c r="R224" s="148" t="s">
        <v>536</v>
      </c>
      <c r="S224" s="148">
        <v>10</v>
      </c>
      <c r="T224" t="s">
        <v>318</v>
      </c>
    </row>
    <row r="225" spans="1:20" x14ac:dyDescent="0.3">
      <c r="A225" s="148" t="s">
        <v>950</v>
      </c>
      <c r="B225" s="148">
        <v>24</v>
      </c>
      <c r="C225" t="s">
        <v>319</v>
      </c>
      <c r="D225" t="s">
        <v>320</v>
      </c>
      <c r="E225" t="s">
        <v>951</v>
      </c>
      <c r="F225" t="s">
        <v>13</v>
      </c>
      <c r="G225" t="s">
        <v>425</v>
      </c>
      <c r="H225" s="148" t="s">
        <v>426</v>
      </c>
      <c r="I225" s="15">
        <v>717</v>
      </c>
      <c r="J225" s="15">
        <v>2452.3551000000002</v>
      </c>
      <c r="K225" s="15">
        <v>0</v>
      </c>
      <c r="L225" s="185" t="s">
        <v>490</v>
      </c>
      <c r="M225" s="335" t="s">
        <v>2163</v>
      </c>
      <c r="N225" s="15">
        <v>6384</v>
      </c>
      <c r="O225" s="75">
        <v>0</v>
      </c>
      <c r="P225" s="15">
        <v>0</v>
      </c>
      <c r="Q225" s="335">
        <v>0.38414083646616543</v>
      </c>
      <c r="R225" s="148" t="s">
        <v>573</v>
      </c>
      <c r="S225" s="148">
        <v>12</v>
      </c>
      <c r="T225" t="s">
        <v>320</v>
      </c>
    </row>
    <row r="226" spans="1:20" x14ac:dyDescent="0.3">
      <c r="A226" s="148" t="s">
        <v>950</v>
      </c>
      <c r="B226" s="148">
        <v>24</v>
      </c>
      <c r="C226" t="s">
        <v>319</v>
      </c>
      <c r="D226" t="s">
        <v>320</v>
      </c>
      <c r="E226" t="s">
        <v>951</v>
      </c>
      <c r="F226" t="s">
        <v>13</v>
      </c>
      <c r="G226" t="s">
        <v>423</v>
      </c>
      <c r="H226" s="148" t="s">
        <v>424</v>
      </c>
      <c r="I226" s="15">
        <v>338</v>
      </c>
      <c r="J226" s="15">
        <v>1156.0614</v>
      </c>
      <c r="K226" s="15">
        <v>39564</v>
      </c>
      <c r="L226" s="185" t="s">
        <v>1446</v>
      </c>
      <c r="M226" s="335">
        <v>0.14763421292083712</v>
      </c>
      <c r="N226" s="15">
        <v>5841</v>
      </c>
      <c r="O226" s="75">
        <v>74.14</v>
      </c>
      <c r="P226" s="15">
        <v>433.05174</v>
      </c>
      <c r="Q226" s="335">
        <v>0.19792182845403186</v>
      </c>
      <c r="R226" s="148" t="s">
        <v>573</v>
      </c>
      <c r="S226" s="148">
        <v>12</v>
      </c>
      <c r="T226" t="s">
        <v>320</v>
      </c>
    </row>
    <row r="227" spans="1:20" x14ac:dyDescent="0.3">
      <c r="A227" s="148" t="s">
        <v>952</v>
      </c>
      <c r="B227" s="148">
        <v>212</v>
      </c>
      <c r="C227" t="s">
        <v>953</v>
      </c>
      <c r="D227" t="s">
        <v>323</v>
      </c>
      <c r="E227" t="s">
        <v>849</v>
      </c>
      <c r="F227" t="s">
        <v>13</v>
      </c>
      <c r="G227" t="s">
        <v>425</v>
      </c>
      <c r="H227" s="148" t="s">
        <v>426</v>
      </c>
      <c r="I227" s="15">
        <v>9598</v>
      </c>
      <c r="J227" s="15">
        <v>32828.039400000001</v>
      </c>
      <c r="K227" s="15">
        <v>0</v>
      </c>
      <c r="L227" s="185" t="s">
        <v>490</v>
      </c>
      <c r="M227" s="335" t="s">
        <v>2163</v>
      </c>
      <c r="N227" s="15">
        <v>85469</v>
      </c>
      <c r="O227" s="75">
        <v>0</v>
      </c>
      <c r="P227" s="15">
        <v>0</v>
      </c>
      <c r="Q227" s="335">
        <v>0.38409293896032481</v>
      </c>
      <c r="R227" s="148" t="s">
        <v>573</v>
      </c>
      <c r="S227" s="148">
        <v>12</v>
      </c>
      <c r="T227" t="s">
        <v>954</v>
      </c>
    </row>
    <row r="228" spans="1:20" x14ac:dyDescent="0.3">
      <c r="A228" s="148" t="s">
        <v>952</v>
      </c>
      <c r="B228" s="148">
        <v>212</v>
      </c>
      <c r="C228" t="s">
        <v>953</v>
      </c>
      <c r="D228" t="s">
        <v>323</v>
      </c>
      <c r="E228" t="s">
        <v>849</v>
      </c>
      <c r="F228" t="s">
        <v>13</v>
      </c>
      <c r="G228" t="s">
        <v>423</v>
      </c>
      <c r="H228" s="148" t="s">
        <v>424</v>
      </c>
      <c r="I228" s="15">
        <v>3342</v>
      </c>
      <c r="J228" s="15">
        <v>11430.642600000001</v>
      </c>
      <c r="K228" s="15">
        <v>349524</v>
      </c>
      <c r="L228" s="185" t="s">
        <v>1446</v>
      </c>
      <c r="M228" s="335">
        <v>0.13809638250878337</v>
      </c>
      <c r="N228" s="15">
        <v>48268</v>
      </c>
      <c r="O228" s="75">
        <v>74.14</v>
      </c>
      <c r="P228" s="15">
        <v>3578.58952</v>
      </c>
      <c r="Q228" s="335">
        <v>0.23681616391812382</v>
      </c>
      <c r="R228" s="148" t="s">
        <v>573</v>
      </c>
      <c r="S228" s="148">
        <v>12</v>
      </c>
      <c r="T228" t="s">
        <v>954</v>
      </c>
    </row>
    <row r="229" spans="1:20" x14ac:dyDescent="0.3">
      <c r="A229" s="148" t="s">
        <v>600</v>
      </c>
      <c r="B229" s="148">
        <v>2</v>
      </c>
      <c r="C229" t="s">
        <v>1404</v>
      </c>
      <c r="D229" t="s">
        <v>92</v>
      </c>
      <c r="E229" t="s">
        <v>587</v>
      </c>
      <c r="F229" t="s">
        <v>13</v>
      </c>
      <c r="G229" t="s">
        <v>423</v>
      </c>
      <c r="H229" s="148" t="s">
        <v>424</v>
      </c>
      <c r="I229" s="15">
        <v>-26</v>
      </c>
      <c r="J229" s="15">
        <v>-88.927800000000005</v>
      </c>
      <c r="K229" s="15">
        <v>588</v>
      </c>
      <c r="L229" s="185" t="s">
        <v>1446</v>
      </c>
      <c r="M229" s="335">
        <v>0.13945578231292516</v>
      </c>
      <c r="N229" s="15">
        <v>82</v>
      </c>
      <c r="O229" s="75">
        <v>74.14</v>
      </c>
      <c r="P229" s="15">
        <v>6.0794800000000002</v>
      </c>
      <c r="Q229" s="335">
        <v>-1.0844853658536586</v>
      </c>
      <c r="R229" s="148" t="s">
        <v>573</v>
      </c>
      <c r="S229" s="148">
        <v>12</v>
      </c>
      <c r="T229" t="s">
        <v>588</v>
      </c>
    </row>
    <row r="230" spans="1:20" x14ac:dyDescent="0.3">
      <c r="A230" s="148" t="s">
        <v>955</v>
      </c>
      <c r="B230" s="148">
        <v>425</v>
      </c>
      <c r="C230" t="s">
        <v>324</v>
      </c>
      <c r="D230" t="s">
        <v>325</v>
      </c>
      <c r="E230" t="s">
        <v>956</v>
      </c>
      <c r="F230" t="s">
        <v>6</v>
      </c>
      <c r="G230" t="s">
        <v>423</v>
      </c>
      <c r="H230" s="148" t="s">
        <v>424</v>
      </c>
      <c r="I230" s="15">
        <v>282.75</v>
      </c>
      <c r="J230" s="15">
        <v>967.08982500000002</v>
      </c>
      <c r="K230" s="15">
        <v>27496</v>
      </c>
      <c r="L230" s="185" t="s">
        <v>1446</v>
      </c>
      <c r="M230" s="335">
        <v>0.13800189118417225</v>
      </c>
      <c r="N230" s="15">
        <v>3794.5</v>
      </c>
      <c r="O230" s="75">
        <v>74.14</v>
      </c>
      <c r="P230" s="15">
        <v>281.32423</v>
      </c>
      <c r="Q230" s="335">
        <v>0.25486620766899459</v>
      </c>
      <c r="R230" s="148" t="s">
        <v>536</v>
      </c>
      <c r="S230" s="148">
        <v>7</v>
      </c>
      <c r="T230" t="s">
        <v>325</v>
      </c>
    </row>
    <row r="231" spans="1:20" x14ac:dyDescent="0.3">
      <c r="A231" s="148" t="s">
        <v>955</v>
      </c>
      <c r="B231" s="148">
        <v>425</v>
      </c>
      <c r="C231" t="s">
        <v>324</v>
      </c>
      <c r="D231" t="s">
        <v>325</v>
      </c>
      <c r="E231" t="s">
        <v>956</v>
      </c>
      <c r="F231" t="s">
        <v>6</v>
      </c>
      <c r="G231" t="s">
        <v>428</v>
      </c>
      <c r="H231" s="148" t="s">
        <v>429</v>
      </c>
      <c r="I231" s="15">
        <v>0</v>
      </c>
      <c r="J231" s="15">
        <v>0</v>
      </c>
      <c r="K231" s="15" t="s">
        <v>2163</v>
      </c>
      <c r="L231" s="185" t="s">
        <v>490</v>
      </c>
      <c r="M231" s="335" t="s">
        <v>2163</v>
      </c>
      <c r="N231" s="15">
        <v>0</v>
      </c>
      <c r="O231" s="75">
        <v>0</v>
      </c>
      <c r="P231" s="15">
        <v>0</v>
      </c>
      <c r="Q231" s="335" t="s">
        <v>2163</v>
      </c>
      <c r="R231" s="148">
        <v>0</v>
      </c>
      <c r="S231" s="148">
        <v>0</v>
      </c>
      <c r="T231" t="s">
        <v>325</v>
      </c>
    </row>
    <row r="232" spans="1:20" x14ac:dyDescent="0.3">
      <c r="A232" s="148" t="s">
        <v>1297</v>
      </c>
      <c r="B232" s="148">
        <v>0</v>
      </c>
      <c r="C232" t="s">
        <v>326</v>
      </c>
      <c r="D232" t="s">
        <v>327</v>
      </c>
      <c r="E232" t="s">
        <v>1298</v>
      </c>
      <c r="F232" t="s">
        <v>9</v>
      </c>
      <c r="G232" t="s">
        <v>423</v>
      </c>
      <c r="H232" s="148" t="s">
        <v>424</v>
      </c>
      <c r="I232" s="15">
        <v>0</v>
      </c>
      <c r="J232" s="15">
        <v>0</v>
      </c>
      <c r="K232" s="15" t="s">
        <v>2163</v>
      </c>
      <c r="L232" s="185" t="s">
        <v>1446</v>
      </c>
      <c r="M232" s="335" t="s">
        <v>2163</v>
      </c>
      <c r="N232" s="15">
        <v>0</v>
      </c>
      <c r="O232" s="75">
        <v>74.14</v>
      </c>
      <c r="P232" s="15">
        <v>0</v>
      </c>
      <c r="Q232" s="335" t="s">
        <v>2163</v>
      </c>
      <c r="R232" s="148">
        <v>0</v>
      </c>
      <c r="S232" s="148">
        <v>0</v>
      </c>
      <c r="T232" t="s">
        <v>327</v>
      </c>
    </row>
    <row r="233" spans="1:20" x14ac:dyDescent="0.3">
      <c r="A233" s="148" t="s">
        <v>957</v>
      </c>
      <c r="B233" s="148">
        <v>399</v>
      </c>
      <c r="C233" t="s">
        <v>328</v>
      </c>
      <c r="D233" t="s">
        <v>329</v>
      </c>
      <c r="E233" t="s">
        <v>958</v>
      </c>
      <c r="F233" t="s">
        <v>6</v>
      </c>
      <c r="G233" t="s">
        <v>423</v>
      </c>
      <c r="H233" s="148" t="s">
        <v>424</v>
      </c>
      <c r="I233" s="15">
        <v>525.47800000000007</v>
      </c>
      <c r="J233" s="15">
        <v>1797.2924034000002</v>
      </c>
      <c r="K233" s="15">
        <v>45795</v>
      </c>
      <c r="L233" s="185" t="s">
        <v>1446</v>
      </c>
      <c r="M233" s="335">
        <v>0.1380019652800524</v>
      </c>
      <c r="N233" s="15">
        <v>6319.8</v>
      </c>
      <c r="O233" s="75">
        <v>74.14</v>
      </c>
      <c r="P233" s="15">
        <v>468.54997200000003</v>
      </c>
      <c r="Q233" s="335">
        <v>0.28439070910471853</v>
      </c>
      <c r="R233" s="148" t="s">
        <v>536</v>
      </c>
      <c r="S233" s="148">
        <v>11</v>
      </c>
      <c r="T233" t="s">
        <v>329</v>
      </c>
    </row>
    <row r="234" spans="1:20" x14ac:dyDescent="0.3">
      <c r="A234" s="148" t="s">
        <v>957</v>
      </c>
      <c r="B234" s="148">
        <v>399</v>
      </c>
      <c r="C234" t="s">
        <v>328</v>
      </c>
      <c r="D234" t="s">
        <v>329</v>
      </c>
      <c r="E234" t="s">
        <v>958</v>
      </c>
      <c r="F234" t="s">
        <v>6</v>
      </c>
      <c r="G234" t="s">
        <v>428</v>
      </c>
      <c r="H234" s="148" t="s">
        <v>429</v>
      </c>
      <c r="I234" s="15">
        <v>0</v>
      </c>
      <c r="J234" s="15">
        <v>0</v>
      </c>
      <c r="K234" s="15" t="s">
        <v>2163</v>
      </c>
      <c r="L234" s="185" t="s">
        <v>490</v>
      </c>
      <c r="M234" s="335" t="s">
        <v>2163</v>
      </c>
      <c r="N234" s="15">
        <v>0</v>
      </c>
      <c r="O234" s="75">
        <v>0</v>
      </c>
      <c r="P234" s="15">
        <v>0</v>
      </c>
      <c r="Q234" s="335" t="s">
        <v>2163</v>
      </c>
      <c r="R234" s="148">
        <v>0</v>
      </c>
      <c r="S234" s="148">
        <v>0</v>
      </c>
      <c r="T234" t="s">
        <v>329</v>
      </c>
    </row>
    <row r="235" spans="1:20" x14ac:dyDescent="0.3">
      <c r="A235" s="148" t="s">
        <v>959</v>
      </c>
      <c r="B235" s="148">
        <v>395</v>
      </c>
      <c r="C235" t="s">
        <v>330</v>
      </c>
      <c r="D235" t="s">
        <v>331</v>
      </c>
      <c r="E235" t="s">
        <v>960</v>
      </c>
      <c r="F235" t="s">
        <v>9</v>
      </c>
      <c r="G235" t="s">
        <v>428</v>
      </c>
      <c r="H235" s="148" t="s">
        <v>429</v>
      </c>
      <c r="I235" s="15">
        <v>654.35800000000006</v>
      </c>
      <c r="J235" s="15">
        <v>2238.1006674000005</v>
      </c>
      <c r="K235" s="15">
        <v>0</v>
      </c>
      <c r="L235" s="185" t="s">
        <v>490</v>
      </c>
      <c r="M235" s="335" t="s">
        <v>2163</v>
      </c>
      <c r="N235" s="15">
        <v>0</v>
      </c>
      <c r="O235" s="75">
        <v>0</v>
      </c>
      <c r="P235" s="15">
        <v>0</v>
      </c>
      <c r="Q235" s="335" t="s">
        <v>2163</v>
      </c>
      <c r="R235" s="148" t="s">
        <v>536</v>
      </c>
      <c r="S235" s="148">
        <v>11</v>
      </c>
      <c r="T235" t="s">
        <v>331</v>
      </c>
    </row>
    <row r="236" spans="1:20" x14ac:dyDescent="0.3">
      <c r="A236" s="148" t="s">
        <v>959</v>
      </c>
      <c r="B236" s="148">
        <v>395</v>
      </c>
      <c r="C236" t="s">
        <v>330</v>
      </c>
      <c r="D236" t="s">
        <v>331</v>
      </c>
      <c r="E236" t="s">
        <v>960</v>
      </c>
      <c r="F236" t="s">
        <v>9</v>
      </c>
      <c r="G236" t="s">
        <v>423</v>
      </c>
      <c r="H236" s="148" t="s">
        <v>424</v>
      </c>
      <c r="I236" s="15">
        <v>583.92999999999995</v>
      </c>
      <c r="J236" s="15">
        <v>1997.2157789999999</v>
      </c>
      <c r="K236" s="15">
        <v>50865</v>
      </c>
      <c r="L236" s="185" t="s">
        <v>1446</v>
      </c>
      <c r="M236" s="335">
        <v>0.13799862380811953</v>
      </c>
      <c r="N236" s="15">
        <v>7019.3</v>
      </c>
      <c r="O236" s="75">
        <v>74.14</v>
      </c>
      <c r="P236" s="15">
        <v>520.41090199999996</v>
      </c>
      <c r="Q236" s="335">
        <v>0.28453204436339802</v>
      </c>
      <c r="R236" s="148" t="s">
        <v>536</v>
      </c>
      <c r="S236" s="148">
        <v>11</v>
      </c>
      <c r="T236" t="s">
        <v>331</v>
      </c>
    </row>
    <row r="237" spans="1:20" x14ac:dyDescent="0.3">
      <c r="A237" s="148" t="s">
        <v>959</v>
      </c>
      <c r="B237" s="148">
        <v>395</v>
      </c>
      <c r="C237" t="s">
        <v>330</v>
      </c>
      <c r="D237" t="s">
        <v>331</v>
      </c>
      <c r="E237" t="s">
        <v>960</v>
      </c>
      <c r="F237" t="s">
        <v>9</v>
      </c>
      <c r="G237" t="s">
        <v>428</v>
      </c>
      <c r="H237" s="148" t="s">
        <v>424</v>
      </c>
      <c r="I237" s="15">
        <v>0</v>
      </c>
      <c r="J237" s="15">
        <v>0</v>
      </c>
      <c r="K237" s="15" t="s">
        <v>2163</v>
      </c>
      <c r="L237" s="185" t="s">
        <v>490</v>
      </c>
      <c r="M237" s="335" t="s">
        <v>2163</v>
      </c>
      <c r="N237" s="15">
        <v>0</v>
      </c>
      <c r="O237" s="75">
        <v>0</v>
      </c>
      <c r="P237" s="15">
        <v>0</v>
      </c>
      <c r="Q237" s="335" t="s">
        <v>2163</v>
      </c>
      <c r="R237" s="148">
        <v>0</v>
      </c>
      <c r="S237" s="148">
        <v>0</v>
      </c>
      <c r="T237" t="s">
        <v>331</v>
      </c>
    </row>
    <row r="238" spans="1:20" x14ac:dyDescent="0.3">
      <c r="A238" s="148" t="s">
        <v>961</v>
      </c>
      <c r="B238" s="148">
        <v>759</v>
      </c>
      <c r="C238" t="s">
        <v>332</v>
      </c>
      <c r="D238" t="s">
        <v>333</v>
      </c>
      <c r="E238" t="s">
        <v>962</v>
      </c>
      <c r="F238" t="s">
        <v>14</v>
      </c>
      <c r="G238" t="s">
        <v>423</v>
      </c>
      <c r="H238" s="148" t="s">
        <v>424</v>
      </c>
      <c r="I238" s="15">
        <v>126.91500000000001</v>
      </c>
      <c r="J238" s="15">
        <v>434.08737450000001</v>
      </c>
      <c r="K238" s="15">
        <v>12063</v>
      </c>
      <c r="L238" s="185" t="s">
        <v>1446</v>
      </c>
      <c r="M238" s="335">
        <v>0.13800049738870929</v>
      </c>
      <c r="N238" s="15">
        <v>1664.7</v>
      </c>
      <c r="O238" s="75">
        <v>74.14</v>
      </c>
      <c r="P238" s="15">
        <v>123.42085800000001</v>
      </c>
      <c r="Q238" s="335">
        <v>0.2607601216435394</v>
      </c>
      <c r="R238" s="148" t="s">
        <v>536</v>
      </c>
      <c r="S238" s="148">
        <v>7</v>
      </c>
      <c r="T238" t="s">
        <v>333</v>
      </c>
    </row>
    <row r="239" spans="1:20" x14ac:dyDescent="0.3">
      <c r="A239" s="148" t="s">
        <v>963</v>
      </c>
      <c r="B239" s="148">
        <v>364</v>
      </c>
      <c r="C239" t="s">
        <v>334</v>
      </c>
      <c r="D239" t="s">
        <v>335</v>
      </c>
      <c r="E239" t="s">
        <v>964</v>
      </c>
      <c r="F239" t="s">
        <v>14</v>
      </c>
      <c r="G239" t="s">
        <v>423</v>
      </c>
      <c r="H239" s="148" t="s">
        <v>424</v>
      </c>
      <c r="I239" s="15">
        <v>271.923</v>
      </c>
      <c r="J239" s="15">
        <v>930.0582369</v>
      </c>
      <c r="K239" s="15">
        <v>21447</v>
      </c>
      <c r="L239" s="185" t="s">
        <v>1446</v>
      </c>
      <c r="M239" s="335">
        <v>0.13800065277194945</v>
      </c>
      <c r="N239" s="15">
        <v>2959.7</v>
      </c>
      <c r="O239" s="75">
        <v>74.14</v>
      </c>
      <c r="P239" s="15">
        <v>219.43215799999999</v>
      </c>
      <c r="Q239" s="335">
        <v>0.31424071253843294</v>
      </c>
      <c r="R239" s="148" t="s">
        <v>536</v>
      </c>
      <c r="S239" s="148">
        <v>5</v>
      </c>
      <c r="T239" t="s">
        <v>335</v>
      </c>
    </row>
    <row r="240" spans="1:20" x14ac:dyDescent="0.3">
      <c r="A240" s="148" t="s">
        <v>965</v>
      </c>
      <c r="B240" s="148">
        <v>410</v>
      </c>
      <c r="C240" t="s">
        <v>336</v>
      </c>
      <c r="D240" t="s">
        <v>337</v>
      </c>
      <c r="E240" t="s">
        <v>966</v>
      </c>
      <c r="F240" t="s">
        <v>4</v>
      </c>
      <c r="G240" t="s">
        <v>423</v>
      </c>
      <c r="H240" s="148" t="s">
        <v>424</v>
      </c>
      <c r="I240" s="15">
        <v>558.02</v>
      </c>
      <c r="J240" s="15">
        <v>1908.595806</v>
      </c>
      <c r="K240" s="15">
        <v>47671</v>
      </c>
      <c r="L240" s="185" t="s">
        <v>1446</v>
      </c>
      <c r="M240" s="335">
        <v>0.1380021396656248</v>
      </c>
      <c r="N240" s="15">
        <v>6578.7</v>
      </c>
      <c r="O240" s="75">
        <v>74.14</v>
      </c>
      <c r="P240" s="15">
        <v>487.74481799999995</v>
      </c>
      <c r="Q240" s="335">
        <v>0.29011747092890694</v>
      </c>
      <c r="R240" s="148" t="s">
        <v>536</v>
      </c>
      <c r="S240" s="148">
        <v>12</v>
      </c>
      <c r="T240" t="s">
        <v>337</v>
      </c>
    </row>
    <row r="241" spans="1:20" x14ac:dyDescent="0.3">
      <c r="A241" s="148" t="s">
        <v>965</v>
      </c>
      <c r="B241" s="148">
        <v>410</v>
      </c>
      <c r="C241" t="s">
        <v>336</v>
      </c>
      <c r="D241" t="s">
        <v>337</v>
      </c>
      <c r="E241" t="s">
        <v>966</v>
      </c>
      <c r="F241" t="s">
        <v>4</v>
      </c>
      <c r="G241" t="s">
        <v>428</v>
      </c>
      <c r="H241" s="148" t="s">
        <v>429</v>
      </c>
      <c r="I241" s="15">
        <v>0</v>
      </c>
      <c r="J241" s="15">
        <v>0</v>
      </c>
      <c r="K241" s="15" t="s">
        <v>2163</v>
      </c>
      <c r="L241" s="185" t="s">
        <v>490</v>
      </c>
      <c r="M241" s="335" t="s">
        <v>2163</v>
      </c>
      <c r="N241" s="15">
        <v>0</v>
      </c>
      <c r="O241" s="75">
        <v>0</v>
      </c>
      <c r="P241" s="15">
        <v>0</v>
      </c>
      <c r="Q241" s="335" t="s">
        <v>2163</v>
      </c>
      <c r="R241" s="148">
        <v>0</v>
      </c>
      <c r="S241" s="148">
        <v>0</v>
      </c>
      <c r="T241" t="s">
        <v>337</v>
      </c>
    </row>
    <row r="242" spans="1:20" x14ac:dyDescent="0.3">
      <c r="A242" s="148" t="s">
        <v>967</v>
      </c>
      <c r="B242" s="148">
        <v>339</v>
      </c>
      <c r="C242" t="s">
        <v>338</v>
      </c>
      <c r="D242" t="s">
        <v>339</v>
      </c>
      <c r="E242" t="s">
        <v>968</v>
      </c>
      <c r="F242" t="s">
        <v>4</v>
      </c>
      <c r="G242" t="s">
        <v>423</v>
      </c>
      <c r="H242" s="148" t="s">
        <v>424</v>
      </c>
      <c r="I242" s="15">
        <v>0</v>
      </c>
      <c r="J242" s="15">
        <v>0</v>
      </c>
      <c r="K242" s="15" t="s">
        <v>2163</v>
      </c>
      <c r="L242" s="185" t="s">
        <v>1446</v>
      </c>
      <c r="M242" s="335" t="s">
        <v>2163</v>
      </c>
      <c r="N242" s="15">
        <v>0</v>
      </c>
      <c r="O242" s="75">
        <v>74.14</v>
      </c>
      <c r="P242" s="15">
        <v>0</v>
      </c>
      <c r="Q242" s="335" t="s">
        <v>2163</v>
      </c>
      <c r="R242" s="148">
        <v>0</v>
      </c>
      <c r="S242" s="148">
        <v>0</v>
      </c>
      <c r="T242" t="s">
        <v>339</v>
      </c>
    </row>
    <row r="243" spans="1:20" x14ac:dyDescent="0.3">
      <c r="A243" s="148" t="s">
        <v>967</v>
      </c>
      <c r="B243" s="148">
        <v>339</v>
      </c>
      <c r="C243" t="s">
        <v>338</v>
      </c>
      <c r="D243" t="s">
        <v>339</v>
      </c>
      <c r="E243" t="s">
        <v>968</v>
      </c>
      <c r="F243" t="s">
        <v>4</v>
      </c>
      <c r="G243" t="s">
        <v>428</v>
      </c>
      <c r="H243" s="148" t="s">
        <v>429</v>
      </c>
      <c r="I243" s="15">
        <v>152.63499999999999</v>
      </c>
      <c r="J243" s="15">
        <v>522.05749049999997</v>
      </c>
      <c r="K243" s="15">
        <v>0</v>
      </c>
      <c r="L243" s="185" t="s">
        <v>490</v>
      </c>
      <c r="M243" s="335" t="s">
        <v>2163</v>
      </c>
      <c r="N243" s="15">
        <v>0</v>
      </c>
      <c r="O243" s="75">
        <v>0</v>
      </c>
      <c r="P243" s="15">
        <v>0</v>
      </c>
      <c r="Q243" s="335" t="s">
        <v>2163</v>
      </c>
      <c r="R243" s="148" t="s">
        <v>536</v>
      </c>
      <c r="S243" s="148">
        <v>12</v>
      </c>
      <c r="T243" t="s">
        <v>339</v>
      </c>
    </row>
    <row r="244" spans="1:20" x14ac:dyDescent="0.3">
      <c r="A244" s="148" t="s">
        <v>768</v>
      </c>
      <c r="B244" s="148">
        <v>108</v>
      </c>
      <c r="C244" t="s">
        <v>769</v>
      </c>
      <c r="D244" t="s">
        <v>2183</v>
      </c>
      <c r="E244" t="s">
        <v>585</v>
      </c>
      <c r="F244" t="s">
        <v>12</v>
      </c>
      <c r="G244" t="s">
        <v>423</v>
      </c>
      <c r="H244" s="148" t="s">
        <v>424</v>
      </c>
      <c r="I244" s="15">
        <v>217.99999999999997</v>
      </c>
      <c r="J244" s="15">
        <v>745.6253999999999</v>
      </c>
      <c r="K244" s="15">
        <v>35994</v>
      </c>
      <c r="L244" s="185" t="s">
        <v>1446</v>
      </c>
      <c r="M244" s="335">
        <v>0.13741179085403124</v>
      </c>
      <c r="N244" s="15">
        <v>4946</v>
      </c>
      <c r="O244" s="75">
        <v>74.14</v>
      </c>
      <c r="P244" s="15">
        <v>366.69644</v>
      </c>
      <c r="Q244" s="335">
        <v>0.1507532147189648</v>
      </c>
      <c r="R244" s="148" t="s">
        <v>573</v>
      </c>
      <c r="S244" s="148">
        <v>12</v>
      </c>
      <c r="T244">
        <v>0</v>
      </c>
    </row>
    <row r="245" spans="1:20" x14ac:dyDescent="0.3">
      <c r="A245" s="148" t="s">
        <v>601</v>
      </c>
      <c r="B245" s="148">
        <v>2</v>
      </c>
      <c r="C245" t="s">
        <v>1404</v>
      </c>
      <c r="D245" t="s">
        <v>602</v>
      </c>
      <c r="E245" t="s">
        <v>587</v>
      </c>
      <c r="F245" t="s">
        <v>13</v>
      </c>
      <c r="G245" t="s">
        <v>423</v>
      </c>
      <c r="H245" s="148" t="s">
        <v>424</v>
      </c>
      <c r="I245" s="15">
        <v>1944</v>
      </c>
      <c r="J245" s="15">
        <v>6649.0632000000005</v>
      </c>
      <c r="K245" s="15">
        <v>148344</v>
      </c>
      <c r="L245" s="185" t="s">
        <v>1446</v>
      </c>
      <c r="M245" s="335">
        <v>0.1387046324758669</v>
      </c>
      <c r="N245" s="15">
        <v>20576</v>
      </c>
      <c r="O245" s="75">
        <v>74.14</v>
      </c>
      <c r="P245" s="15">
        <v>1525.5046399999999</v>
      </c>
      <c r="Q245" s="335">
        <v>0.32314653965785384</v>
      </c>
      <c r="R245" s="148" t="s">
        <v>573</v>
      </c>
      <c r="S245" s="148">
        <v>12</v>
      </c>
      <c r="T245" t="s">
        <v>588</v>
      </c>
    </row>
    <row r="246" spans="1:20" x14ac:dyDescent="0.3">
      <c r="A246" s="148" t="s">
        <v>969</v>
      </c>
      <c r="B246" s="148">
        <v>100</v>
      </c>
      <c r="C246" t="s">
        <v>1416</v>
      </c>
      <c r="D246" t="s">
        <v>970</v>
      </c>
      <c r="E246" t="s">
        <v>971</v>
      </c>
      <c r="F246" t="s">
        <v>13</v>
      </c>
      <c r="G246" t="s">
        <v>425</v>
      </c>
      <c r="H246" s="148" t="s">
        <v>426</v>
      </c>
      <c r="I246" s="15">
        <v>59457.999999999993</v>
      </c>
      <c r="J246" s="15">
        <v>203364.19739999998</v>
      </c>
      <c r="K246" s="15">
        <v>0</v>
      </c>
      <c r="L246" s="185" t="s">
        <v>490</v>
      </c>
      <c r="M246" s="335" t="s">
        <v>2163</v>
      </c>
      <c r="N246" s="15">
        <v>529473</v>
      </c>
      <c r="O246" s="75">
        <v>0</v>
      </c>
      <c r="P246" s="15">
        <v>0</v>
      </c>
      <c r="Q246" s="335">
        <v>0.38408794669416568</v>
      </c>
      <c r="R246" s="148" t="s">
        <v>573</v>
      </c>
      <c r="S246" s="148">
        <v>12</v>
      </c>
      <c r="T246" t="s">
        <v>343</v>
      </c>
    </row>
    <row r="247" spans="1:20" x14ac:dyDescent="0.3">
      <c r="A247" s="148" t="s">
        <v>972</v>
      </c>
      <c r="B247" s="148">
        <v>100</v>
      </c>
      <c r="C247" t="s">
        <v>1416</v>
      </c>
      <c r="D247" t="s">
        <v>344</v>
      </c>
      <c r="E247" t="s">
        <v>971</v>
      </c>
      <c r="F247" t="s">
        <v>13</v>
      </c>
      <c r="G247" t="s">
        <v>425</v>
      </c>
      <c r="H247" s="148" t="s">
        <v>426</v>
      </c>
      <c r="I247" s="15">
        <v>51134.000000000007</v>
      </c>
      <c r="J247" s="15">
        <v>174893.62020000003</v>
      </c>
      <c r="K247" s="15">
        <v>0</v>
      </c>
      <c r="L247" s="185" t="s">
        <v>490</v>
      </c>
      <c r="M247" s="335" t="s">
        <v>2163</v>
      </c>
      <c r="N247" s="15">
        <v>455349</v>
      </c>
      <c r="O247" s="75">
        <v>0</v>
      </c>
      <c r="P247" s="15">
        <v>0</v>
      </c>
      <c r="Q247" s="335">
        <v>0.38408697548473814</v>
      </c>
      <c r="R247" s="148" t="s">
        <v>573</v>
      </c>
      <c r="S247" s="148">
        <v>12</v>
      </c>
      <c r="T247" t="s">
        <v>343</v>
      </c>
    </row>
    <row r="248" spans="1:20" x14ac:dyDescent="0.3">
      <c r="A248" s="148" t="s">
        <v>973</v>
      </c>
      <c r="B248" s="148">
        <v>100</v>
      </c>
      <c r="C248" t="s">
        <v>1416</v>
      </c>
      <c r="D248" t="s">
        <v>345</v>
      </c>
      <c r="E248" t="s">
        <v>971</v>
      </c>
      <c r="F248" t="s">
        <v>13</v>
      </c>
      <c r="G248" t="s">
        <v>423</v>
      </c>
      <c r="H248" s="148" t="s">
        <v>424</v>
      </c>
      <c r="I248" s="15">
        <v>-665</v>
      </c>
      <c r="J248" s="15">
        <v>-2274.4994999999999</v>
      </c>
      <c r="K248" s="15">
        <v>27594</v>
      </c>
      <c r="L248" s="185" t="s">
        <v>1446</v>
      </c>
      <c r="M248" s="335">
        <v>0.13810973400014495</v>
      </c>
      <c r="N248" s="15">
        <v>3811</v>
      </c>
      <c r="O248" s="75">
        <v>74.14</v>
      </c>
      <c r="P248" s="15">
        <v>282.54753999999997</v>
      </c>
      <c r="Q248" s="335">
        <v>-0.59682484912096556</v>
      </c>
      <c r="R248" s="148" t="s">
        <v>573</v>
      </c>
      <c r="S248" s="148">
        <v>12</v>
      </c>
      <c r="T248" t="s">
        <v>343</v>
      </c>
    </row>
    <row r="249" spans="1:20" x14ac:dyDescent="0.3">
      <c r="A249" s="148" t="s">
        <v>975</v>
      </c>
      <c r="B249" s="148">
        <v>0</v>
      </c>
      <c r="C249" t="s">
        <v>346</v>
      </c>
      <c r="D249" t="s">
        <v>976</v>
      </c>
      <c r="E249" t="s">
        <v>849</v>
      </c>
      <c r="F249" t="s">
        <v>13</v>
      </c>
      <c r="G249" t="s">
        <v>425</v>
      </c>
      <c r="H249" s="148" t="s">
        <v>426</v>
      </c>
      <c r="I249" s="15">
        <v>75977.000000000015</v>
      </c>
      <c r="J249" s="15">
        <v>259864.13310000006</v>
      </c>
      <c r="K249" s="15">
        <v>0</v>
      </c>
      <c r="L249" s="185" t="s">
        <v>490</v>
      </c>
      <c r="M249" s="335" t="s">
        <v>2163</v>
      </c>
      <c r="N249" s="15">
        <v>676574</v>
      </c>
      <c r="O249" s="75">
        <v>0</v>
      </c>
      <c r="P249" s="15">
        <v>0</v>
      </c>
      <c r="Q249" s="335">
        <v>0.3840882639593009</v>
      </c>
      <c r="R249" s="148" t="s">
        <v>573</v>
      </c>
      <c r="S249" s="148">
        <v>12</v>
      </c>
      <c r="T249" t="s">
        <v>954</v>
      </c>
    </row>
    <row r="250" spans="1:20" x14ac:dyDescent="0.3">
      <c r="A250" s="148" t="s">
        <v>977</v>
      </c>
      <c r="B250" s="148">
        <v>709</v>
      </c>
      <c r="C250" t="s">
        <v>347</v>
      </c>
      <c r="D250" t="s">
        <v>348</v>
      </c>
      <c r="E250" t="s">
        <v>978</v>
      </c>
      <c r="F250" t="s">
        <v>14</v>
      </c>
      <c r="G250" t="s">
        <v>423</v>
      </c>
      <c r="H250" s="148" t="s">
        <v>424</v>
      </c>
      <c r="I250" s="15">
        <v>0</v>
      </c>
      <c r="J250" s="15">
        <v>0</v>
      </c>
      <c r="K250" s="15" t="s">
        <v>2163</v>
      </c>
      <c r="L250" s="185" t="s">
        <v>1446</v>
      </c>
      <c r="M250" s="335" t="s">
        <v>2163</v>
      </c>
      <c r="N250" s="15">
        <v>0</v>
      </c>
      <c r="O250" s="75">
        <v>74.14</v>
      </c>
      <c r="P250" s="15">
        <v>0</v>
      </c>
      <c r="Q250" s="335" t="s">
        <v>2163</v>
      </c>
      <c r="R250" s="148">
        <v>0</v>
      </c>
      <c r="S250" s="148">
        <v>0</v>
      </c>
      <c r="T250" t="s">
        <v>348</v>
      </c>
    </row>
    <row r="251" spans="1:20" x14ac:dyDescent="0.3">
      <c r="A251" s="148" t="s">
        <v>979</v>
      </c>
      <c r="B251" s="148">
        <v>394</v>
      </c>
      <c r="C251" t="s">
        <v>349</v>
      </c>
      <c r="D251" t="s">
        <v>350</v>
      </c>
      <c r="E251" t="s">
        <v>980</v>
      </c>
      <c r="F251" t="s">
        <v>14</v>
      </c>
      <c r="G251" t="s">
        <v>423</v>
      </c>
      <c r="H251" s="148" t="s">
        <v>424</v>
      </c>
      <c r="I251" s="15">
        <v>0</v>
      </c>
      <c r="J251" s="15">
        <v>0</v>
      </c>
      <c r="K251" s="15" t="s">
        <v>2163</v>
      </c>
      <c r="L251" s="185" t="s">
        <v>1446</v>
      </c>
      <c r="M251" s="335" t="s">
        <v>2163</v>
      </c>
      <c r="N251" s="15">
        <v>0</v>
      </c>
      <c r="O251" s="75">
        <v>74.14</v>
      </c>
      <c r="P251" s="15">
        <v>0</v>
      </c>
      <c r="Q251" s="335" t="s">
        <v>2163</v>
      </c>
      <c r="R251" s="148">
        <v>0</v>
      </c>
      <c r="S251" s="148">
        <v>0</v>
      </c>
      <c r="T251" t="s">
        <v>350</v>
      </c>
    </row>
    <row r="252" spans="1:20" x14ac:dyDescent="0.3">
      <c r="A252" s="148" t="s">
        <v>981</v>
      </c>
      <c r="B252" s="148">
        <v>447</v>
      </c>
      <c r="C252" t="s">
        <v>351</v>
      </c>
      <c r="D252" t="s">
        <v>352</v>
      </c>
      <c r="E252" t="s">
        <v>982</v>
      </c>
      <c r="F252" t="s">
        <v>6</v>
      </c>
      <c r="G252" t="s">
        <v>423</v>
      </c>
      <c r="H252" s="148" t="s">
        <v>424</v>
      </c>
      <c r="I252" s="15">
        <v>830.39100000000008</v>
      </c>
      <c r="J252" s="15">
        <v>2840.1863373000006</v>
      </c>
      <c r="K252" s="15">
        <v>65371</v>
      </c>
      <c r="L252" s="185" t="s">
        <v>1446</v>
      </c>
      <c r="M252" s="335">
        <v>0.13800156032491473</v>
      </c>
      <c r="N252" s="15">
        <v>9021.3000000000011</v>
      </c>
      <c r="O252" s="75">
        <v>74.14</v>
      </c>
      <c r="P252" s="15">
        <v>668.83918200000005</v>
      </c>
      <c r="Q252" s="335">
        <v>0.31483115928968114</v>
      </c>
      <c r="R252" s="148" t="s">
        <v>536</v>
      </c>
      <c r="S252" s="148">
        <v>11</v>
      </c>
      <c r="T252" t="s">
        <v>352</v>
      </c>
    </row>
    <row r="253" spans="1:20" x14ac:dyDescent="0.3">
      <c r="A253" s="148" t="s">
        <v>983</v>
      </c>
      <c r="B253" s="148">
        <v>92</v>
      </c>
      <c r="C253" t="s">
        <v>353</v>
      </c>
      <c r="D253" t="s">
        <v>354</v>
      </c>
      <c r="E253" t="s">
        <v>984</v>
      </c>
      <c r="F253" t="s">
        <v>14</v>
      </c>
      <c r="G253" t="s">
        <v>423</v>
      </c>
      <c r="H253" s="148" t="s">
        <v>424</v>
      </c>
      <c r="I253" s="15">
        <v>1264.894</v>
      </c>
      <c r="J253" s="15">
        <v>4326.3169482000003</v>
      </c>
      <c r="K253" s="15">
        <v>92168</v>
      </c>
      <c r="L253" s="185" t="s">
        <v>1446</v>
      </c>
      <c r="M253" s="335">
        <v>0.138000173596042</v>
      </c>
      <c r="N253" s="15">
        <v>12719.199999999999</v>
      </c>
      <c r="O253" s="75">
        <v>74.14</v>
      </c>
      <c r="P253" s="15">
        <v>943.00148799999988</v>
      </c>
      <c r="Q253" s="335">
        <v>0.340140649427637</v>
      </c>
      <c r="R253" s="148" t="s">
        <v>536</v>
      </c>
      <c r="S253" s="148">
        <v>12</v>
      </c>
      <c r="T253" t="s">
        <v>354</v>
      </c>
    </row>
    <row r="254" spans="1:20" x14ac:dyDescent="0.3">
      <c r="A254" s="148" t="s">
        <v>603</v>
      </c>
      <c r="B254" s="148">
        <v>2</v>
      </c>
      <c r="C254" t="s">
        <v>80</v>
      </c>
      <c r="D254" t="s">
        <v>94</v>
      </c>
      <c r="E254" t="s">
        <v>604</v>
      </c>
      <c r="F254" t="s">
        <v>14</v>
      </c>
      <c r="G254" t="s">
        <v>423</v>
      </c>
      <c r="H254" s="148" t="s">
        <v>424</v>
      </c>
      <c r="I254" s="15">
        <v>1041.6009999999999</v>
      </c>
      <c r="J254" s="15">
        <v>3562.5879002999995</v>
      </c>
      <c r="K254" s="15">
        <v>82965</v>
      </c>
      <c r="L254" s="185" t="s">
        <v>1446</v>
      </c>
      <c r="M254" s="335">
        <v>0.13799915627071657</v>
      </c>
      <c r="N254" s="15">
        <v>11449.1</v>
      </c>
      <c r="O254" s="75">
        <v>74.14</v>
      </c>
      <c r="P254" s="15">
        <v>848.836274</v>
      </c>
      <c r="Q254" s="335">
        <v>0.31116750664244347</v>
      </c>
      <c r="R254" s="148" t="s">
        <v>536</v>
      </c>
      <c r="S254" s="148">
        <v>12</v>
      </c>
      <c r="T254" t="s">
        <v>605</v>
      </c>
    </row>
    <row r="255" spans="1:20" x14ac:dyDescent="0.3">
      <c r="A255" s="148" t="s">
        <v>985</v>
      </c>
      <c r="B255" s="148">
        <v>586</v>
      </c>
      <c r="C255" t="s">
        <v>355</v>
      </c>
      <c r="D255" t="s">
        <v>356</v>
      </c>
      <c r="E255" t="s">
        <v>986</v>
      </c>
      <c r="F255" t="s">
        <v>7</v>
      </c>
      <c r="G255" t="s">
        <v>423</v>
      </c>
      <c r="H255" s="148" t="s">
        <v>424</v>
      </c>
      <c r="I255" s="15">
        <v>355.928</v>
      </c>
      <c r="J255" s="15">
        <v>1217.3805384</v>
      </c>
      <c r="K255" s="15">
        <v>31983</v>
      </c>
      <c r="L255" s="185" t="s">
        <v>1446</v>
      </c>
      <c r="M255" s="335">
        <v>0.13800143826407782</v>
      </c>
      <c r="N255" s="15">
        <v>4413.7000000000007</v>
      </c>
      <c r="O255" s="75">
        <v>74.14</v>
      </c>
      <c r="P255" s="15">
        <v>327.23171800000006</v>
      </c>
      <c r="Q255" s="335">
        <v>0.27581859627976524</v>
      </c>
      <c r="R255" s="148" t="s">
        <v>536</v>
      </c>
      <c r="S255" s="148">
        <v>11</v>
      </c>
      <c r="T255" t="s">
        <v>356</v>
      </c>
    </row>
    <row r="256" spans="1:20" x14ac:dyDescent="0.3">
      <c r="A256" s="148" t="s">
        <v>987</v>
      </c>
      <c r="B256" s="148">
        <v>684</v>
      </c>
      <c r="C256" t="s">
        <v>357</v>
      </c>
      <c r="D256" t="s">
        <v>358</v>
      </c>
      <c r="E256" t="s">
        <v>988</v>
      </c>
      <c r="F256" t="s">
        <v>4</v>
      </c>
      <c r="G256" t="s">
        <v>423</v>
      </c>
      <c r="H256" s="148" t="s">
        <v>424</v>
      </c>
      <c r="I256" s="15">
        <v>2142.7430000000004</v>
      </c>
      <c r="J256" s="15">
        <v>7328.823882900002</v>
      </c>
      <c r="K256" s="15">
        <v>193187</v>
      </c>
      <c r="L256" s="185" t="s">
        <v>1446</v>
      </c>
      <c r="M256" s="335">
        <v>0.13800048657518363</v>
      </c>
      <c r="N256" s="15">
        <v>26659.899999999998</v>
      </c>
      <c r="O256" s="75">
        <v>74.14</v>
      </c>
      <c r="P256" s="15">
        <v>1976.5649859999999</v>
      </c>
      <c r="Q256" s="335">
        <v>0.27490065164910604</v>
      </c>
      <c r="R256" s="148" t="s">
        <v>536</v>
      </c>
      <c r="S256" s="148">
        <v>12</v>
      </c>
      <c r="T256" t="s">
        <v>358</v>
      </c>
    </row>
    <row r="257" spans="1:20" x14ac:dyDescent="0.3">
      <c r="A257" s="148" t="s">
        <v>989</v>
      </c>
      <c r="B257" s="148">
        <v>230</v>
      </c>
      <c r="C257" t="s">
        <v>359</v>
      </c>
      <c r="D257" t="s">
        <v>360</v>
      </c>
      <c r="E257" t="s">
        <v>990</v>
      </c>
      <c r="F257" t="s">
        <v>4</v>
      </c>
      <c r="G257" t="s">
        <v>428</v>
      </c>
      <c r="H257" s="148" t="s">
        <v>429</v>
      </c>
      <c r="I257" s="15">
        <v>1022.2839999999999</v>
      </c>
      <c r="J257" s="15">
        <v>3496.5179651999997</v>
      </c>
      <c r="K257" s="15">
        <v>0</v>
      </c>
      <c r="L257" s="185" t="s">
        <v>490</v>
      </c>
      <c r="M257" s="335" t="s">
        <v>2163</v>
      </c>
      <c r="N257" s="15">
        <v>0</v>
      </c>
      <c r="O257" s="75">
        <v>0</v>
      </c>
      <c r="P257" s="15">
        <v>0</v>
      </c>
      <c r="Q257" s="335" t="s">
        <v>2163</v>
      </c>
      <c r="R257" s="148" t="s">
        <v>536</v>
      </c>
      <c r="S257" s="148">
        <v>12</v>
      </c>
      <c r="T257" t="s">
        <v>360</v>
      </c>
    </row>
    <row r="258" spans="1:20" x14ac:dyDescent="0.3">
      <c r="A258" s="148" t="s">
        <v>989</v>
      </c>
      <c r="B258" s="148">
        <v>749</v>
      </c>
      <c r="C258" t="s">
        <v>1453</v>
      </c>
      <c r="D258" t="s">
        <v>360</v>
      </c>
      <c r="E258" t="s">
        <v>990</v>
      </c>
      <c r="F258" t="s">
        <v>4</v>
      </c>
      <c r="G258" t="s">
        <v>423</v>
      </c>
      <c r="H258" s="148" t="s">
        <v>424</v>
      </c>
      <c r="I258" s="15">
        <v>2865.9340000000007</v>
      </c>
      <c r="J258" s="15">
        <v>9802.354060200003</v>
      </c>
      <c r="K258" s="15">
        <v>208625</v>
      </c>
      <c r="L258" s="185" t="s">
        <v>1446</v>
      </c>
      <c r="M258" s="335">
        <v>0.13868903535050928</v>
      </c>
      <c r="N258" s="15">
        <v>28934</v>
      </c>
      <c r="O258" s="75">
        <v>74.14</v>
      </c>
      <c r="P258" s="15">
        <v>2145.1667600000001</v>
      </c>
      <c r="Q258" s="335">
        <v>0.33878323288173096</v>
      </c>
      <c r="R258" s="148" t="s">
        <v>536</v>
      </c>
      <c r="S258" s="148">
        <v>12</v>
      </c>
      <c r="T258" t="s">
        <v>360</v>
      </c>
    </row>
    <row r="259" spans="1:20" x14ac:dyDescent="0.3">
      <c r="A259" s="148" t="s">
        <v>991</v>
      </c>
      <c r="B259" s="148">
        <v>72</v>
      </c>
      <c r="C259" t="s">
        <v>361</v>
      </c>
      <c r="D259" t="s">
        <v>362</v>
      </c>
      <c r="E259" t="s">
        <v>992</v>
      </c>
      <c r="F259" t="s">
        <v>14</v>
      </c>
      <c r="G259" t="s">
        <v>423</v>
      </c>
      <c r="H259" s="148" t="s">
        <v>424</v>
      </c>
      <c r="I259" s="15">
        <v>545.93899999999996</v>
      </c>
      <c r="J259" s="15">
        <v>1867.2751616999999</v>
      </c>
      <c r="K259" s="15">
        <v>44276</v>
      </c>
      <c r="L259" s="185" t="s">
        <v>1446</v>
      </c>
      <c r="M259" s="335">
        <v>0.13800027102719306</v>
      </c>
      <c r="N259" s="15">
        <v>6110.1</v>
      </c>
      <c r="O259" s="75">
        <v>74.14</v>
      </c>
      <c r="P259" s="15">
        <v>453.002814</v>
      </c>
      <c r="Q259" s="335">
        <v>0.30560468105268324</v>
      </c>
      <c r="R259" s="148" t="s">
        <v>536</v>
      </c>
      <c r="S259" s="148">
        <v>12</v>
      </c>
      <c r="T259" t="s">
        <v>362</v>
      </c>
    </row>
    <row r="260" spans="1:20" x14ac:dyDescent="0.3">
      <c r="A260" s="148" t="s">
        <v>993</v>
      </c>
      <c r="B260" s="148" t="e">
        <v>#N/A</v>
      </c>
      <c r="C260" t="s">
        <v>1266</v>
      </c>
      <c r="D260" t="s">
        <v>995</v>
      </c>
      <c r="E260" t="s">
        <v>997</v>
      </c>
      <c r="F260" t="s">
        <v>10</v>
      </c>
      <c r="G260" t="s">
        <v>423</v>
      </c>
      <c r="H260" s="148" t="s">
        <v>424</v>
      </c>
      <c r="I260" s="15">
        <v>0</v>
      </c>
      <c r="J260" s="15">
        <v>0</v>
      </c>
      <c r="K260" s="15" t="s">
        <v>2163</v>
      </c>
      <c r="L260" s="185" t="s">
        <v>1446</v>
      </c>
      <c r="M260" s="335" t="s">
        <v>2163</v>
      </c>
      <c r="N260" s="15">
        <v>0</v>
      </c>
      <c r="O260" s="75">
        <v>74.14</v>
      </c>
      <c r="P260" s="15">
        <v>0</v>
      </c>
      <c r="Q260" s="335" t="s">
        <v>2163</v>
      </c>
      <c r="R260" s="148">
        <v>0</v>
      </c>
      <c r="S260" s="148">
        <v>0</v>
      </c>
      <c r="T260" t="s">
        <v>996</v>
      </c>
    </row>
    <row r="261" spans="1:20" x14ac:dyDescent="0.3">
      <c r="A261" s="148" t="s">
        <v>993</v>
      </c>
      <c r="B261" s="148" t="e">
        <v>#N/A</v>
      </c>
      <c r="C261" t="s">
        <v>1266</v>
      </c>
      <c r="D261" t="s">
        <v>995</v>
      </c>
      <c r="E261" t="s">
        <v>997</v>
      </c>
      <c r="F261" t="s">
        <v>10</v>
      </c>
      <c r="G261" t="s">
        <v>430</v>
      </c>
      <c r="H261" s="148" t="s">
        <v>424</v>
      </c>
      <c r="I261" s="15">
        <v>0</v>
      </c>
      <c r="J261" s="15">
        <v>0</v>
      </c>
      <c r="K261" s="15" t="s">
        <v>2163</v>
      </c>
      <c r="L261" s="185" t="s">
        <v>1045</v>
      </c>
      <c r="M261" s="335" t="s">
        <v>2163</v>
      </c>
      <c r="N261" s="15">
        <v>0</v>
      </c>
      <c r="O261" s="75">
        <v>52.91</v>
      </c>
      <c r="P261" s="15">
        <v>0</v>
      </c>
      <c r="Q261" s="335" t="s">
        <v>2163</v>
      </c>
      <c r="R261" s="148">
        <v>0</v>
      </c>
      <c r="S261" s="148">
        <v>0</v>
      </c>
      <c r="T261" t="s">
        <v>996</v>
      </c>
    </row>
    <row r="262" spans="1:20" x14ac:dyDescent="0.3">
      <c r="A262" s="148" t="s">
        <v>993</v>
      </c>
      <c r="B262" s="148">
        <v>227</v>
      </c>
      <c r="C262" t="s">
        <v>1418</v>
      </c>
      <c r="D262" t="s">
        <v>995</v>
      </c>
      <c r="E262" t="s">
        <v>997</v>
      </c>
      <c r="F262" t="s">
        <v>10</v>
      </c>
      <c r="G262" t="s">
        <v>430</v>
      </c>
      <c r="H262" s="148" t="s">
        <v>427</v>
      </c>
      <c r="I262" s="15">
        <v>56413.000000000007</v>
      </c>
      <c r="J262" s="15">
        <v>192949.38390000004</v>
      </c>
      <c r="K262" s="15">
        <v>784728</v>
      </c>
      <c r="L262" s="185" t="s">
        <v>1045</v>
      </c>
      <c r="M262" s="335">
        <v>0.95499841983464329</v>
      </c>
      <c r="N262" s="15">
        <v>749414</v>
      </c>
      <c r="O262" s="75">
        <v>52.91</v>
      </c>
      <c r="P262" s="15">
        <v>39651.494739999995</v>
      </c>
      <c r="Q262" s="335">
        <v>0.25746701275930267</v>
      </c>
      <c r="R262" s="148" t="s">
        <v>573</v>
      </c>
      <c r="S262" s="148">
        <v>12</v>
      </c>
      <c r="T262" t="s">
        <v>996</v>
      </c>
    </row>
    <row r="263" spans="1:20" x14ac:dyDescent="0.3">
      <c r="A263" s="148" t="s">
        <v>998</v>
      </c>
      <c r="B263" s="148">
        <v>227</v>
      </c>
      <c r="C263" t="s">
        <v>1418</v>
      </c>
      <c r="D263" t="s">
        <v>999</v>
      </c>
      <c r="E263" t="s">
        <v>997</v>
      </c>
      <c r="F263" t="s">
        <v>10</v>
      </c>
      <c r="G263" t="s">
        <v>430</v>
      </c>
      <c r="H263" s="148" t="s">
        <v>424</v>
      </c>
      <c r="I263" s="15">
        <v>-162</v>
      </c>
      <c r="J263" s="15">
        <v>-554.08860000000004</v>
      </c>
      <c r="K263" s="15">
        <v>3473</v>
      </c>
      <c r="L263" s="185" t="s">
        <v>1045</v>
      </c>
      <c r="M263" s="335">
        <v>0.9547941261157501</v>
      </c>
      <c r="N263" s="15">
        <v>3316</v>
      </c>
      <c r="O263" s="75">
        <v>52.91</v>
      </c>
      <c r="P263" s="15">
        <v>175.44955999999999</v>
      </c>
      <c r="Q263" s="335">
        <v>-0.16709547647768397</v>
      </c>
      <c r="R263" s="148" t="s">
        <v>573</v>
      </c>
      <c r="S263" s="148">
        <v>12</v>
      </c>
      <c r="T263" t="s">
        <v>996</v>
      </c>
    </row>
    <row r="264" spans="1:20" x14ac:dyDescent="0.3">
      <c r="A264" s="148" t="s">
        <v>1000</v>
      </c>
      <c r="B264" s="148">
        <v>363</v>
      </c>
      <c r="C264" t="s">
        <v>363</v>
      </c>
      <c r="D264" t="s">
        <v>364</v>
      </c>
      <c r="E264" t="s">
        <v>1001</v>
      </c>
      <c r="F264" t="s">
        <v>13</v>
      </c>
      <c r="G264" t="s">
        <v>423</v>
      </c>
      <c r="H264" s="148" t="s">
        <v>424</v>
      </c>
      <c r="I264" s="15">
        <v>387.51500000000004</v>
      </c>
      <c r="J264" s="15">
        <v>1325.4175545000003</v>
      </c>
      <c r="K264" s="15">
        <v>30004</v>
      </c>
      <c r="L264" s="185" t="s">
        <v>1446</v>
      </c>
      <c r="M264" s="335">
        <v>0.13800159978669513</v>
      </c>
      <c r="N264" s="15">
        <v>4140.6000000000004</v>
      </c>
      <c r="O264" s="75">
        <v>74.14</v>
      </c>
      <c r="P264" s="15">
        <v>306.98408400000005</v>
      </c>
      <c r="Q264" s="335">
        <v>0.32010277604694976</v>
      </c>
      <c r="R264" s="148" t="s">
        <v>536</v>
      </c>
      <c r="S264" s="148">
        <v>12</v>
      </c>
      <c r="T264" t="s">
        <v>364</v>
      </c>
    </row>
    <row r="265" spans="1:20" x14ac:dyDescent="0.3">
      <c r="A265" s="148" t="s">
        <v>1002</v>
      </c>
      <c r="B265" s="148" t="e">
        <v>#N/A</v>
      </c>
      <c r="C265" t="s">
        <v>1305</v>
      </c>
      <c r="D265" t="s">
        <v>1004</v>
      </c>
      <c r="E265" t="s">
        <v>585</v>
      </c>
      <c r="F265" t="s">
        <v>12</v>
      </c>
      <c r="G265" t="s">
        <v>537</v>
      </c>
      <c r="H265" s="148" t="s">
        <v>427</v>
      </c>
      <c r="I265" s="15">
        <v>0</v>
      </c>
      <c r="J265" s="15">
        <v>0</v>
      </c>
      <c r="K265" s="15" t="s">
        <v>2163</v>
      </c>
      <c r="L265" s="185" t="s">
        <v>1446</v>
      </c>
      <c r="M265" s="335" t="s">
        <v>2163</v>
      </c>
      <c r="N265" s="15">
        <v>0</v>
      </c>
      <c r="O265" s="75">
        <v>74</v>
      </c>
      <c r="P265" s="15">
        <v>0</v>
      </c>
      <c r="Q265" s="335" t="s">
        <v>2163</v>
      </c>
      <c r="R265" s="148">
        <v>0</v>
      </c>
      <c r="S265" s="148">
        <v>0</v>
      </c>
      <c r="T265">
        <v>0</v>
      </c>
    </row>
    <row r="266" spans="1:20" x14ac:dyDescent="0.3">
      <c r="A266" s="148" t="s">
        <v>1002</v>
      </c>
      <c r="B266" s="148" t="e">
        <v>#N/A</v>
      </c>
      <c r="C266" t="s">
        <v>1305</v>
      </c>
      <c r="D266" t="s">
        <v>1004</v>
      </c>
      <c r="E266" t="s">
        <v>585</v>
      </c>
      <c r="F266" t="s">
        <v>12</v>
      </c>
      <c r="G266" t="s">
        <v>430</v>
      </c>
      <c r="I266" s="15">
        <v>0</v>
      </c>
      <c r="J266" s="15">
        <v>0</v>
      </c>
      <c r="K266" s="15" t="s">
        <v>2163</v>
      </c>
      <c r="L266" s="185" t="s">
        <v>1045</v>
      </c>
      <c r="M266" s="335" t="s">
        <v>2163</v>
      </c>
      <c r="N266" s="15">
        <v>0</v>
      </c>
      <c r="O266" s="75">
        <v>52.91</v>
      </c>
      <c r="P266" s="15">
        <v>0</v>
      </c>
      <c r="Q266" s="335" t="s">
        <v>2163</v>
      </c>
      <c r="R266" s="148">
        <v>0</v>
      </c>
      <c r="S266" s="148">
        <v>0</v>
      </c>
      <c r="T266">
        <v>0</v>
      </c>
    </row>
    <row r="267" spans="1:20" x14ac:dyDescent="0.3">
      <c r="A267" s="148" t="s">
        <v>1002</v>
      </c>
      <c r="B267" s="148" t="e">
        <v>#N/A</v>
      </c>
      <c r="C267" t="s">
        <v>1305</v>
      </c>
      <c r="D267" t="s">
        <v>1004</v>
      </c>
      <c r="E267" t="s">
        <v>585</v>
      </c>
      <c r="F267" t="s">
        <v>12</v>
      </c>
      <c r="G267" t="s">
        <v>1454</v>
      </c>
      <c r="H267" s="148" t="s">
        <v>427</v>
      </c>
      <c r="I267" s="15">
        <v>0</v>
      </c>
      <c r="J267" s="15">
        <v>0</v>
      </c>
      <c r="K267" s="15" t="s">
        <v>2163</v>
      </c>
      <c r="L267" s="185" t="b">
        <v>0</v>
      </c>
      <c r="M267" s="335" t="s">
        <v>2163</v>
      </c>
      <c r="N267" s="15">
        <v>0</v>
      </c>
      <c r="O267" s="75">
        <v>52.07</v>
      </c>
      <c r="P267" s="15">
        <v>0</v>
      </c>
      <c r="Q267" s="335" t="s">
        <v>2163</v>
      </c>
      <c r="R267" s="148">
        <v>0</v>
      </c>
      <c r="S267" s="148">
        <v>0</v>
      </c>
      <c r="T267">
        <v>0</v>
      </c>
    </row>
    <row r="268" spans="1:20" x14ac:dyDescent="0.3">
      <c r="A268" s="148" t="s">
        <v>1002</v>
      </c>
      <c r="B268" s="148">
        <v>0</v>
      </c>
      <c r="C268" t="s">
        <v>1003</v>
      </c>
      <c r="D268" t="s">
        <v>1004</v>
      </c>
      <c r="E268" t="s">
        <v>585</v>
      </c>
      <c r="F268" t="s">
        <v>12</v>
      </c>
      <c r="G268" t="s">
        <v>430</v>
      </c>
      <c r="H268" s="148" t="s">
        <v>427</v>
      </c>
      <c r="I268" s="15">
        <v>68210</v>
      </c>
      <c r="J268" s="15">
        <v>233298.663</v>
      </c>
      <c r="K268" s="15">
        <v>285775</v>
      </c>
      <c r="L268" s="185" t="s">
        <v>1045</v>
      </c>
      <c r="M268" s="335">
        <v>0.92626016971393577</v>
      </c>
      <c r="N268" s="15">
        <v>264702</v>
      </c>
      <c r="O268" s="75">
        <v>52.91</v>
      </c>
      <c r="P268" s="15">
        <v>14005.382819999999</v>
      </c>
      <c r="Q268" s="335">
        <v>0.88136343133032613</v>
      </c>
      <c r="R268" s="148" t="s">
        <v>573</v>
      </c>
      <c r="S268" s="148">
        <v>12</v>
      </c>
      <c r="T268">
        <v>0</v>
      </c>
    </row>
    <row r="269" spans="1:20" x14ac:dyDescent="0.3">
      <c r="A269" s="148" t="s">
        <v>1002</v>
      </c>
      <c r="B269" s="148">
        <v>0</v>
      </c>
      <c r="C269" t="s">
        <v>1003</v>
      </c>
      <c r="D269" t="s">
        <v>1004</v>
      </c>
      <c r="E269" t="s">
        <v>585</v>
      </c>
      <c r="F269" t="s">
        <v>12</v>
      </c>
      <c r="G269" t="s">
        <v>423</v>
      </c>
      <c r="H269" s="148" t="s">
        <v>427</v>
      </c>
      <c r="I269" s="15">
        <v>0</v>
      </c>
      <c r="J269" s="15">
        <v>0</v>
      </c>
      <c r="K269" s="15">
        <v>0</v>
      </c>
      <c r="L269" s="185" t="s">
        <v>1446</v>
      </c>
      <c r="M269" s="335" t="s">
        <v>2163</v>
      </c>
      <c r="N269" s="15">
        <v>0</v>
      </c>
      <c r="O269" s="75">
        <v>74.14</v>
      </c>
      <c r="P269" s="15">
        <v>0</v>
      </c>
      <c r="Q269" s="335" t="s">
        <v>2163</v>
      </c>
      <c r="R269" s="148" t="s">
        <v>573</v>
      </c>
      <c r="S269" s="148">
        <v>12</v>
      </c>
      <c r="T269">
        <v>0</v>
      </c>
    </row>
    <row r="270" spans="1:20" x14ac:dyDescent="0.3">
      <c r="A270" s="148" t="s">
        <v>1002</v>
      </c>
      <c r="B270" s="148">
        <v>0</v>
      </c>
      <c r="C270" t="s">
        <v>1003</v>
      </c>
      <c r="D270" t="s">
        <v>1004</v>
      </c>
      <c r="E270" t="s">
        <v>585</v>
      </c>
      <c r="F270" t="s">
        <v>12</v>
      </c>
      <c r="G270" t="s">
        <v>435</v>
      </c>
      <c r="H270" s="148" t="s">
        <v>427</v>
      </c>
      <c r="I270" s="15">
        <v>0</v>
      </c>
      <c r="J270" s="15">
        <v>0</v>
      </c>
      <c r="K270" s="15">
        <v>0</v>
      </c>
      <c r="L270" s="185" t="s">
        <v>1446</v>
      </c>
      <c r="M270" s="335" t="s">
        <v>2163</v>
      </c>
      <c r="N270" s="15">
        <v>0</v>
      </c>
      <c r="O270" s="75">
        <v>72.233333333333306</v>
      </c>
      <c r="P270" s="15">
        <v>0</v>
      </c>
      <c r="Q270" s="335" t="s">
        <v>2163</v>
      </c>
      <c r="R270" s="148" t="s">
        <v>573</v>
      </c>
      <c r="S270" s="148">
        <v>12</v>
      </c>
      <c r="T270">
        <v>0</v>
      </c>
    </row>
    <row r="271" spans="1:20" x14ac:dyDescent="0.3">
      <c r="A271" s="148" t="s">
        <v>1005</v>
      </c>
      <c r="B271" s="148">
        <v>664</v>
      </c>
      <c r="C271" t="s">
        <v>365</v>
      </c>
      <c r="D271" t="s">
        <v>366</v>
      </c>
      <c r="E271" t="s">
        <v>1006</v>
      </c>
      <c r="F271" t="s">
        <v>9</v>
      </c>
      <c r="G271" t="s">
        <v>423</v>
      </c>
      <c r="H271" s="148" t="s">
        <v>424</v>
      </c>
      <c r="I271" s="15">
        <v>196.18</v>
      </c>
      <c r="J271" s="15">
        <v>670.99445400000002</v>
      </c>
      <c r="K271" s="15">
        <v>17945</v>
      </c>
      <c r="L271" s="185" t="s">
        <v>1446</v>
      </c>
      <c r="M271" s="335">
        <v>0.13799387015881862</v>
      </c>
      <c r="N271" s="15">
        <v>2476.3000000000002</v>
      </c>
      <c r="O271" s="75">
        <v>74.14</v>
      </c>
      <c r="P271" s="15">
        <v>183.592882</v>
      </c>
      <c r="Q271" s="335">
        <v>0.27096654444130353</v>
      </c>
      <c r="R271" s="148" t="s">
        <v>536</v>
      </c>
      <c r="S271" s="148">
        <v>4</v>
      </c>
      <c r="T271" t="s">
        <v>366</v>
      </c>
    </row>
    <row r="272" spans="1:20" x14ac:dyDescent="0.3">
      <c r="A272" s="148" t="s">
        <v>1007</v>
      </c>
      <c r="B272" s="148">
        <v>344</v>
      </c>
      <c r="C272" t="s">
        <v>367</v>
      </c>
      <c r="D272" t="s">
        <v>368</v>
      </c>
      <c r="E272" t="s">
        <v>1008</v>
      </c>
      <c r="F272" t="s">
        <v>9</v>
      </c>
      <c r="G272" t="s">
        <v>428</v>
      </c>
      <c r="H272" s="148" t="s">
        <v>429</v>
      </c>
      <c r="I272" s="15">
        <v>137.54200000000003</v>
      </c>
      <c r="J272" s="15">
        <v>470.4349026000001</v>
      </c>
      <c r="K272" s="15">
        <v>0</v>
      </c>
      <c r="L272" s="185" t="s">
        <v>490</v>
      </c>
      <c r="M272" s="335" t="s">
        <v>2163</v>
      </c>
      <c r="N272" s="15">
        <v>0</v>
      </c>
      <c r="O272" s="75">
        <v>0</v>
      </c>
      <c r="P272" s="15">
        <v>0</v>
      </c>
      <c r="Q272" s="335" t="s">
        <v>2163</v>
      </c>
      <c r="R272" s="148" t="s">
        <v>536</v>
      </c>
      <c r="S272" s="148">
        <v>12</v>
      </c>
      <c r="T272" t="s">
        <v>368</v>
      </c>
    </row>
    <row r="273" spans="1:20" x14ac:dyDescent="0.3">
      <c r="A273" s="148" t="s">
        <v>1007</v>
      </c>
      <c r="B273" s="148">
        <v>344</v>
      </c>
      <c r="C273" t="s">
        <v>367</v>
      </c>
      <c r="D273" t="s">
        <v>368</v>
      </c>
      <c r="E273" t="s">
        <v>1008</v>
      </c>
      <c r="F273" t="s">
        <v>9</v>
      </c>
      <c r="G273" t="s">
        <v>423</v>
      </c>
      <c r="H273" s="148" t="s">
        <v>424</v>
      </c>
      <c r="I273" s="15">
        <v>1037.47</v>
      </c>
      <c r="J273" s="15">
        <v>3548.4586410000002</v>
      </c>
      <c r="K273" s="15">
        <v>98288</v>
      </c>
      <c r="L273" s="185" t="s">
        <v>1446</v>
      </c>
      <c r="M273" s="335">
        <v>0.13800056975419175</v>
      </c>
      <c r="N273" s="15">
        <v>13563.8</v>
      </c>
      <c r="O273" s="75">
        <v>74.14</v>
      </c>
      <c r="P273" s="15">
        <v>1005.620132</v>
      </c>
      <c r="Q273" s="335">
        <v>0.26161242726964423</v>
      </c>
      <c r="R273" s="148" t="s">
        <v>536</v>
      </c>
      <c r="S273" s="148">
        <v>12</v>
      </c>
      <c r="T273" t="s">
        <v>368</v>
      </c>
    </row>
    <row r="274" spans="1:20" x14ac:dyDescent="0.3">
      <c r="A274" s="148" t="s">
        <v>606</v>
      </c>
      <c r="B274" s="148">
        <v>2</v>
      </c>
      <c r="C274" t="s">
        <v>1404</v>
      </c>
      <c r="D274" t="s">
        <v>95</v>
      </c>
      <c r="E274" t="s">
        <v>591</v>
      </c>
      <c r="F274" t="s">
        <v>13</v>
      </c>
      <c r="G274" t="s">
        <v>425</v>
      </c>
      <c r="H274" s="148" t="s">
        <v>426</v>
      </c>
      <c r="I274" s="15">
        <v>1932</v>
      </c>
      <c r="J274" s="15">
        <v>6608.0196000000005</v>
      </c>
      <c r="K274" s="15">
        <v>0</v>
      </c>
      <c r="L274" s="185" t="s">
        <v>490</v>
      </c>
      <c r="M274" s="335" t="s">
        <v>2163</v>
      </c>
      <c r="N274" s="15">
        <v>17204</v>
      </c>
      <c r="O274" s="75">
        <v>0</v>
      </c>
      <c r="P274" s="15">
        <v>0</v>
      </c>
      <c r="Q274" s="335">
        <v>0.38409786096256687</v>
      </c>
      <c r="R274" s="148" t="s">
        <v>573</v>
      </c>
      <c r="S274" s="148">
        <v>12</v>
      </c>
      <c r="T274" t="s">
        <v>592</v>
      </c>
    </row>
    <row r="275" spans="1:20" x14ac:dyDescent="0.3">
      <c r="A275" s="148" t="s">
        <v>606</v>
      </c>
      <c r="B275" s="148">
        <v>2</v>
      </c>
      <c r="C275" t="s">
        <v>1404</v>
      </c>
      <c r="D275" t="s">
        <v>95</v>
      </c>
      <c r="E275" t="s">
        <v>591</v>
      </c>
      <c r="F275" t="s">
        <v>13</v>
      </c>
      <c r="G275" t="s">
        <v>423</v>
      </c>
      <c r="H275" s="148" t="s">
        <v>424</v>
      </c>
      <c r="I275" s="15">
        <v>626</v>
      </c>
      <c r="J275" s="15">
        <v>2141.1078000000002</v>
      </c>
      <c r="K275" s="15">
        <v>49518</v>
      </c>
      <c r="L275" s="185" t="s">
        <v>1446</v>
      </c>
      <c r="M275" s="335">
        <v>0.138676844783715</v>
      </c>
      <c r="N275" s="15">
        <v>6867</v>
      </c>
      <c r="O275" s="75">
        <v>74.14</v>
      </c>
      <c r="P275" s="15">
        <v>509.11937999999998</v>
      </c>
      <c r="Q275" s="335">
        <v>0.3117966797728266</v>
      </c>
      <c r="R275" s="148" t="s">
        <v>573</v>
      </c>
      <c r="S275" s="148">
        <v>12</v>
      </c>
      <c r="T275" t="s">
        <v>592</v>
      </c>
    </row>
    <row r="276" spans="1:20" x14ac:dyDescent="0.3">
      <c r="A276" s="148" t="s">
        <v>1009</v>
      </c>
      <c r="B276" s="148">
        <v>729</v>
      </c>
      <c r="C276" t="s">
        <v>369</v>
      </c>
      <c r="D276" t="s">
        <v>370</v>
      </c>
      <c r="E276" t="s">
        <v>1010</v>
      </c>
      <c r="F276" t="s">
        <v>6</v>
      </c>
      <c r="G276" t="s">
        <v>423</v>
      </c>
      <c r="H276" s="148" t="s">
        <v>424</v>
      </c>
      <c r="I276" s="15">
        <v>0</v>
      </c>
      <c r="J276" s="15">
        <v>0</v>
      </c>
      <c r="K276" s="15" t="s">
        <v>2163</v>
      </c>
      <c r="L276" s="185" t="s">
        <v>1446</v>
      </c>
      <c r="M276" s="335" t="s">
        <v>2163</v>
      </c>
      <c r="N276" s="15">
        <v>0</v>
      </c>
      <c r="O276" s="75">
        <v>74.14</v>
      </c>
      <c r="P276" s="15">
        <v>0</v>
      </c>
      <c r="Q276" s="335" t="s">
        <v>2163</v>
      </c>
      <c r="R276" s="148">
        <v>0</v>
      </c>
      <c r="S276" s="148">
        <v>0</v>
      </c>
      <c r="T276" t="s">
        <v>370</v>
      </c>
    </row>
    <row r="277" spans="1:20" x14ac:dyDescent="0.3">
      <c r="A277" s="148" t="s">
        <v>1014</v>
      </c>
      <c r="B277" s="148">
        <v>242</v>
      </c>
      <c r="C277" t="s">
        <v>371</v>
      </c>
      <c r="D277" t="s">
        <v>372</v>
      </c>
      <c r="E277" t="s">
        <v>1015</v>
      </c>
      <c r="F277" t="s">
        <v>4</v>
      </c>
      <c r="G277" t="s">
        <v>423</v>
      </c>
      <c r="H277" s="148" t="s">
        <v>424</v>
      </c>
      <c r="I277" s="15">
        <v>204.029</v>
      </c>
      <c r="J277" s="15">
        <v>697.84038870000006</v>
      </c>
      <c r="K277" s="15">
        <v>16888</v>
      </c>
      <c r="L277" s="185" t="s">
        <v>1446</v>
      </c>
      <c r="M277" s="335">
        <v>0.13799147323543348</v>
      </c>
      <c r="N277" s="15">
        <v>2330.4000000000005</v>
      </c>
      <c r="O277" s="75">
        <v>74.14</v>
      </c>
      <c r="P277" s="15">
        <v>172.77585600000003</v>
      </c>
      <c r="Q277" s="335">
        <v>0.29945090486611736</v>
      </c>
      <c r="R277" s="148" t="s">
        <v>536</v>
      </c>
      <c r="S277" s="148">
        <v>12</v>
      </c>
      <c r="T277" t="s">
        <v>372</v>
      </c>
    </row>
    <row r="278" spans="1:20" x14ac:dyDescent="0.3">
      <c r="A278" s="148" t="s">
        <v>1014</v>
      </c>
      <c r="B278" s="148">
        <v>242</v>
      </c>
      <c r="C278" t="s">
        <v>371</v>
      </c>
      <c r="D278" t="s">
        <v>372</v>
      </c>
      <c r="E278" t="s">
        <v>1015</v>
      </c>
      <c r="F278" t="s">
        <v>4</v>
      </c>
      <c r="G278" t="s">
        <v>428</v>
      </c>
      <c r="H278" s="148" t="s">
        <v>429</v>
      </c>
      <c r="I278" s="15">
        <v>0</v>
      </c>
      <c r="J278" s="15">
        <v>0</v>
      </c>
      <c r="K278" s="15" t="s">
        <v>2163</v>
      </c>
      <c r="L278" s="185" t="s">
        <v>490</v>
      </c>
      <c r="M278" s="335" t="s">
        <v>2163</v>
      </c>
      <c r="N278" s="15">
        <v>0</v>
      </c>
      <c r="O278" s="75">
        <v>0</v>
      </c>
      <c r="P278" s="15">
        <v>0</v>
      </c>
      <c r="Q278" s="335" t="s">
        <v>2163</v>
      </c>
      <c r="R278" s="148">
        <v>0</v>
      </c>
      <c r="S278" s="148">
        <v>0</v>
      </c>
      <c r="T278" t="s">
        <v>372</v>
      </c>
    </row>
    <row r="279" spans="1:20" x14ac:dyDescent="0.3">
      <c r="A279" s="148" t="s">
        <v>1016</v>
      </c>
      <c r="B279" s="148">
        <v>741</v>
      </c>
      <c r="C279" t="s">
        <v>373</v>
      </c>
      <c r="D279" t="s">
        <v>374</v>
      </c>
      <c r="E279" t="s">
        <v>1017</v>
      </c>
      <c r="F279" t="s">
        <v>5</v>
      </c>
      <c r="G279" t="s">
        <v>428</v>
      </c>
      <c r="H279" s="148" t="s">
        <v>429</v>
      </c>
      <c r="I279" s="15">
        <v>807.53100000000018</v>
      </c>
      <c r="J279" s="15">
        <v>2761.9982793000008</v>
      </c>
      <c r="K279" s="15">
        <v>0</v>
      </c>
      <c r="L279" s="185" t="s">
        <v>490</v>
      </c>
      <c r="M279" s="335" t="s">
        <v>2163</v>
      </c>
      <c r="N279" s="15">
        <v>0</v>
      </c>
      <c r="O279" s="75">
        <v>0</v>
      </c>
      <c r="P279" s="15">
        <v>0</v>
      </c>
      <c r="Q279" s="335" t="s">
        <v>2163</v>
      </c>
      <c r="R279" s="148" t="s">
        <v>536</v>
      </c>
      <c r="S279" s="148">
        <v>12</v>
      </c>
      <c r="T279" t="s">
        <v>374</v>
      </c>
    </row>
    <row r="280" spans="1:20" x14ac:dyDescent="0.3">
      <c r="A280" s="148" t="s">
        <v>1016</v>
      </c>
      <c r="B280" s="148">
        <v>741</v>
      </c>
      <c r="C280" t="s">
        <v>373</v>
      </c>
      <c r="D280" t="s">
        <v>374</v>
      </c>
      <c r="E280" t="s">
        <v>1017</v>
      </c>
      <c r="F280" t="s">
        <v>5</v>
      </c>
      <c r="G280" t="s">
        <v>423</v>
      </c>
      <c r="H280" s="148" t="s">
        <v>424</v>
      </c>
      <c r="I280" s="15">
        <v>3479.0959999999995</v>
      </c>
      <c r="J280" s="15">
        <v>11899.552048799998</v>
      </c>
      <c r="K280" s="15">
        <v>230245</v>
      </c>
      <c r="L280" s="185" t="s">
        <v>1446</v>
      </c>
      <c r="M280" s="335">
        <v>0.13799995656800362</v>
      </c>
      <c r="N280" s="15">
        <v>31773.799999999996</v>
      </c>
      <c r="O280" s="75">
        <v>74.14</v>
      </c>
      <c r="P280" s="15">
        <v>2355.7095319999999</v>
      </c>
      <c r="Q280" s="335">
        <v>0.37450830712096128</v>
      </c>
      <c r="R280" s="148" t="s">
        <v>536</v>
      </c>
      <c r="S280" s="148">
        <v>12</v>
      </c>
      <c r="T280" t="s">
        <v>374</v>
      </c>
    </row>
    <row r="281" spans="1:20" x14ac:dyDescent="0.3">
      <c r="A281" s="148" t="s">
        <v>1018</v>
      </c>
      <c r="B281" s="148">
        <v>106</v>
      </c>
      <c r="C281" t="s">
        <v>375</v>
      </c>
      <c r="D281" t="s">
        <v>376</v>
      </c>
      <c r="E281" t="s">
        <v>1019</v>
      </c>
      <c r="F281" t="s">
        <v>4</v>
      </c>
      <c r="G281" t="s">
        <v>423</v>
      </c>
      <c r="H281" s="148" t="s">
        <v>424</v>
      </c>
      <c r="I281" s="15">
        <v>52998</v>
      </c>
      <c r="J281" s="15">
        <v>181269.0594</v>
      </c>
      <c r="K281" s="15">
        <v>3493056</v>
      </c>
      <c r="L281" s="185" t="s">
        <v>1446</v>
      </c>
      <c r="M281" s="335">
        <v>0.1383344555598307</v>
      </c>
      <c r="N281" s="15">
        <v>483210</v>
      </c>
      <c r="O281" s="75">
        <v>74.14</v>
      </c>
      <c r="P281" s="15">
        <v>35825.189399999996</v>
      </c>
      <c r="Q281" s="335">
        <v>0.37513515738498787</v>
      </c>
      <c r="R281" s="148" t="s">
        <v>573</v>
      </c>
      <c r="S281" s="148">
        <v>12</v>
      </c>
      <c r="T281" t="s">
        <v>408</v>
      </c>
    </row>
    <row r="282" spans="1:20" x14ac:dyDescent="0.3">
      <c r="A282" s="148" t="s">
        <v>1020</v>
      </c>
      <c r="B282" s="148">
        <v>106</v>
      </c>
      <c r="C282" t="s">
        <v>375</v>
      </c>
      <c r="D282" t="s">
        <v>377</v>
      </c>
      <c r="E282" t="s">
        <v>1019</v>
      </c>
      <c r="F282" t="s">
        <v>4</v>
      </c>
      <c r="G282" t="s">
        <v>423</v>
      </c>
      <c r="H282" s="148" t="s">
        <v>424</v>
      </c>
      <c r="I282" s="15">
        <v>1194.6200000000001</v>
      </c>
      <c r="J282" s="15">
        <v>4085.9587860000006</v>
      </c>
      <c r="K282" s="15">
        <v>89334</v>
      </c>
      <c r="L282" s="185" t="s">
        <v>1446</v>
      </c>
      <c r="M282" s="335">
        <v>0.13837956433160947</v>
      </c>
      <c r="N282" s="15">
        <v>12362</v>
      </c>
      <c r="O282" s="75">
        <v>74.14</v>
      </c>
      <c r="P282" s="15">
        <v>916.51868000000002</v>
      </c>
      <c r="Q282" s="335">
        <v>0.33052570668176673</v>
      </c>
      <c r="R282" s="148" t="s">
        <v>573</v>
      </c>
      <c r="S282" s="148">
        <v>12</v>
      </c>
      <c r="T282" t="s">
        <v>408</v>
      </c>
    </row>
    <row r="283" spans="1:20" x14ac:dyDescent="0.3">
      <c r="A283" s="148" t="s">
        <v>1021</v>
      </c>
      <c r="B283" s="148">
        <v>375</v>
      </c>
      <c r="C283" t="s">
        <v>409</v>
      </c>
      <c r="D283" t="s">
        <v>410</v>
      </c>
      <c r="E283" t="s">
        <v>1022</v>
      </c>
      <c r="F283" t="s">
        <v>9</v>
      </c>
      <c r="G283" t="s">
        <v>423</v>
      </c>
      <c r="H283" s="148" t="s">
        <v>424</v>
      </c>
      <c r="I283" s="15">
        <v>79.087999999999994</v>
      </c>
      <c r="J283" s="15">
        <v>270.50468639999997</v>
      </c>
      <c r="K283" s="15">
        <v>8900</v>
      </c>
      <c r="L283" s="185" t="s">
        <v>1446</v>
      </c>
      <c r="M283" s="335">
        <v>0.13798876404494381</v>
      </c>
      <c r="N283" s="15">
        <v>1228.0999999999999</v>
      </c>
      <c r="O283" s="75">
        <v>74.14</v>
      </c>
      <c r="P283" s="15">
        <v>91.051333999999983</v>
      </c>
      <c r="Q283" s="335">
        <v>0.22026275254458105</v>
      </c>
      <c r="R283" s="148" t="s">
        <v>536</v>
      </c>
      <c r="S283" s="148">
        <v>3</v>
      </c>
      <c r="T283" t="s">
        <v>410</v>
      </c>
    </row>
    <row r="284" spans="1:20" x14ac:dyDescent="0.3">
      <c r="A284" s="148" t="s">
        <v>1023</v>
      </c>
      <c r="B284" s="148">
        <v>0</v>
      </c>
      <c r="C284" t="s">
        <v>1024</v>
      </c>
      <c r="D284" t="s">
        <v>1025</v>
      </c>
      <c r="E284" t="s">
        <v>1019</v>
      </c>
      <c r="F284" t="s">
        <v>4</v>
      </c>
      <c r="G284" t="s">
        <v>423</v>
      </c>
      <c r="H284" s="148" t="s">
        <v>424</v>
      </c>
      <c r="I284" s="15">
        <v>29497.328000000001</v>
      </c>
      <c r="J284" s="15">
        <v>100889.71095840001</v>
      </c>
      <c r="K284" s="15">
        <v>2211174</v>
      </c>
      <c r="L284" s="185" t="s">
        <v>1446</v>
      </c>
      <c r="M284" s="335">
        <v>0.13849972910318228</v>
      </c>
      <c r="N284" s="15">
        <v>306247</v>
      </c>
      <c r="O284" s="75">
        <v>74.14</v>
      </c>
      <c r="P284" s="15">
        <v>22705.152580000002</v>
      </c>
      <c r="Q284" s="335">
        <v>0.32943901804229925</v>
      </c>
      <c r="R284" s="148" t="s">
        <v>573</v>
      </c>
      <c r="S284" s="148">
        <v>12</v>
      </c>
      <c r="T284" t="s">
        <v>408</v>
      </c>
    </row>
    <row r="285" spans="1:20" x14ac:dyDescent="0.3">
      <c r="A285" s="148" t="s">
        <v>1023</v>
      </c>
      <c r="B285" s="148">
        <v>0</v>
      </c>
      <c r="C285" t="s">
        <v>1024</v>
      </c>
      <c r="D285" t="s">
        <v>1025</v>
      </c>
      <c r="E285" t="s">
        <v>1019</v>
      </c>
      <c r="F285" t="s">
        <v>4</v>
      </c>
      <c r="G285" t="s">
        <v>1053</v>
      </c>
      <c r="I285" s="15">
        <v>0</v>
      </c>
      <c r="J285" s="15">
        <v>0</v>
      </c>
      <c r="K285" s="15" t="s">
        <v>2163</v>
      </c>
      <c r="L285" s="185" t="s">
        <v>1446</v>
      </c>
      <c r="M285" s="335" t="s">
        <v>2163</v>
      </c>
      <c r="N285" s="15">
        <v>0</v>
      </c>
      <c r="O285" s="75">
        <v>81.55</v>
      </c>
      <c r="P285" s="15">
        <v>0</v>
      </c>
      <c r="Q285" s="335" t="s">
        <v>2163</v>
      </c>
      <c r="R285" s="148">
        <v>0</v>
      </c>
      <c r="S285" s="148">
        <v>0</v>
      </c>
      <c r="T285" t="s">
        <v>408</v>
      </c>
    </row>
    <row r="286" spans="1:20" x14ac:dyDescent="0.3">
      <c r="A286" s="148" t="s">
        <v>1023</v>
      </c>
      <c r="B286" s="148">
        <v>0</v>
      </c>
      <c r="C286" t="s">
        <v>1024</v>
      </c>
      <c r="D286" t="s">
        <v>1025</v>
      </c>
      <c r="E286" t="s">
        <v>1019</v>
      </c>
      <c r="F286" t="s">
        <v>4</v>
      </c>
      <c r="G286" t="s">
        <v>1053</v>
      </c>
      <c r="H286" s="148" t="s">
        <v>424</v>
      </c>
      <c r="I286" s="15">
        <v>662.67200000000003</v>
      </c>
      <c r="J286" s="15">
        <v>2266.5370416000001</v>
      </c>
      <c r="K286" s="15">
        <v>72240</v>
      </c>
      <c r="L286" s="185" t="s">
        <v>1446</v>
      </c>
      <c r="M286" s="335">
        <v>9.5238095238095233E-2</v>
      </c>
      <c r="N286" s="15">
        <v>6880</v>
      </c>
      <c r="O286" s="75">
        <v>81.55</v>
      </c>
      <c r="P286" s="15">
        <v>561.06399999999996</v>
      </c>
      <c r="Q286" s="335">
        <v>0.3294385234883721</v>
      </c>
      <c r="R286" s="148" t="s">
        <v>573</v>
      </c>
      <c r="S286" s="148">
        <v>12</v>
      </c>
      <c r="T286" t="s">
        <v>408</v>
      </c>
    </row>
    <row r="287" spans="1:20" x14ac:dyDescent="0.3">
      <c r="A287" s="148" t="s">
        <v>1026</v>
      </c>
      <c r="B287" s="148">
        <v>452</v>
      </c>
      <c r="C287" t="s">
        <v>1027</v>
      </c>
      <c r="D287" t="s">
        <v>1028</v>
      </c>
      <c r="E287" t="s">
        <v>585</v>
      </c>
      <c r="F287" t="s">
        <v>12</v>
      </c>
      <c r="G287" t="s">
        <v>423</v>
      </c>
      <c r="H287" s="148" t="s">
        <v>424</v>
      </c>
      <c r="I287" s="15">
        <v>-105</v>
      </c>
      <c r="J287" s="15">
        <v>-359.13150000000002</v>
      </c>
      <c r="K287" s="15">
        <v>0</v>
      </c>
      <c r="L287" s="185" t="s">
        <v>1446</v>
      </c>
      <c r="M287" s="335" t="s">
        <v>2163</v>
      </c>
      <c r="N287" s="15">
        <v>0</v>
      </c>
      <c r="O287" s="75">
        <v>74.14</v>
      </c>
      <c r="P287" s="15">
        <v>0</v>
      </c>
      <c r="Q287" s="335" t="s">
        <v>2163</v>
      </c>
      <c r="R287" s="148" t="s">
        <v>573</v>
      </c>
      <c r="S287" s="148">
        <v>12</v>
      </c>
      <c r="T287">
        <v>0</v>
      </c>
    </row>
    <row r="288" spans="1:20" x14ac:dyDescent="0.3">
      <c r="A288" s="148" t="s">
        <v>1026</v>
      </c>
      <c r="B288" s="148">
        <v>452</v>
      </c>
      <c r="C288" t="s">
        <v>1027</v>
      </c>
      <c r="D288" t="s">
        <v>1028</v>
      </c>
      <c r="E288" t="s">
        <v>585</v>
      </c>
      <c r="F288" t="s">
        <v>12</v>
      </c>
      <c r="G288" t="s">
        <v>423</v>
      </c>
      <c r="H288" s="148" t="s">
        <v>434</v>
      </c>
      <c r="I288" s="15">
        <v>4026.2910000000002</v>
      </c>
      <c r="J288" s="15">
        <v>13771.123107300002</v>
      </c>
      <c r="K288" s="15">
        <v>188328</v>
      </c>
      <c r="L288" s="185" t="s">
        <v>1446</v>
      </c>
      <c r="M288" s="335">
        <v>0.1310160995709613</v>
      </c>
      <c r="N288" s="15">
        <v>24674</v>
      </c>
      <c r="O288" s="75">
        <v>74.14</v>
      </c>
      <c r="P288" s="15">
        <v>1829.3303600000002</v>
      </c>
      <c r="Q288" s="335">
        <v>0.5581228462065333</v>
      </c>
      <c r="R288" s="148" t="s">
        <v>573</v>
      </c>
      <c r="S288" s="148">
        <v>12</v>
      </c>
      <c r="T288">
        <v>0</v>
      </c>
    </row>
    <row r="289" spans="1:20" x14ac:dyDescent="0.3">
      <c r="A289" s="148" t="s">
        <v>1026</v>
      </c>
      <c r="B289" s="148">
        <v>452</v>
      </c>
      <c r="C289" t="s">
        <v>1027</v>
      </c>
      <c r="D289" t="s">
        <v>1028</v>
      </c>
      <c r="E289" t="s">
        <v>585</v>
      </c>
      <c r="F289" t="s">
        <v>12</v>
      </c>
      <c r="G289" t="s">
        <v>430</v>
      </c>
      <c r="H289" s="148" t="s">
        <v>434</v>
      </c>
      <c r="I289" s="15">
        <v>0.08</v>
      </c>
      <c r="J289" s="15">
        <v>0.27362400000000003</v>
      </c>
      <c r="K289" s="15">
        <v>1</v>
      </c>
      <c r="L289" s="185" t="s">
        <v>1045</v>
      </c>
      <c r="M289" s="335">
        <v>1</v>
      </c>
      <c r="N289" s="15">
        <v>1</v>
      </c>
      <c r="O289" s="75">
        <v>52.91</v>
      </c>
      <c r="P289" s="15">
        <v>5.2909999999999999E-2</v>
      </c>
      <c r="Q289" s="335">
        <v>0.27362400000000003</v>
      </c>
      <c r="R289" s="148" t="s">
        <v>573</v>
      </c>
      <c r="S289" s="148">
        <v>12</v>
      </c>
      <c r="T289">
        <v>0</v>
      </c>
    </row>
    <row r="290" spans="1:20" x14ac:dyDescent="0.3">
      <c r="A290" s="148" t="s">
        <v>1026</v>
      </c>
      <c r="B290" s="148">
        <v>452</v>
      </c>
      <c r="C290" t="s">
        <v>1027</v>
      </c>
      <c r="D290" t="s">
        <v>1028</v>
      </c>
      <c r="E290" t="s">
        <v>585</v>
      </c>
      <c r="F290" t="s">
        <v>12</v>
      </c>
      <c r="G290" t="s">
        <v>433</v>
      </c>
      <c r="H290" s="148" t="s">
        <v>434</v>
      </c>
      <c r="I290" s="15">
        <v>21779.510000000002</v>
      </c>
      <c r="J290" s="15">
        <v>74492.458053000009</v>
      </c>
      <c r="K290" s="15">
        <v>9441</v>
      </c>
      <c r="L290" s="185" t="s">
        <v>1046</v>
      </c>
      <c r="M290" s="335">
        <v>15.05815061963775</v>
      </c>
      <c r="N290" s="15">
        <v>142164</v>
      </c>
      <c r="O290" s="75">
        <v>97.13</v>
      </c>
      <c r="P290" s="15">
        <v>13808.389319999998</v>
      </c>
      <c r="Q290" s="335">
        <v>0.52398960392926486</v>
      </c>
      <c r="R290" s="148" t="s">
        <v>573</v>
      </c>
      <c r="S290" s="148">
        <v>12</v>
      </c>
      <c r="T290">
        <v>0</v>
      </c>
    </row>
    <row r="291" spans="1:20" x14ac:dyDescent="0.3">
      <c r="A291" s="148" t="s">
        <v>1026</v>
      </c>
      <c r="B291" s="148">
        <v>452</v>
      </c>
      <c r="C291" t="s">
        <v>1027</v>
      </c>
      <c r="D291" t="s">
        <v>1028</v>
      </c>
      <c r="E291" t="s">
        <v>585</v>
      </c>
      <c r="F291" t="s">
        <v>12</v>
      </c>
      <c r="G291" t="s">
        <v>1447</v>
      </c>
      <c r="H291" s="148" t="s">
        <v>434</v>
      </c>
      <c r="I291" s="15">
        <v>0</v>
      </c>
      <c r="J291" s="15">
        <v>0</v>
      </c>
      <c r="K291" s="15">
        <v>0</v>
      </c>
      <c r="L291" s="185" t="b">
        <v>0</v>
      </c>
      <c r="M291" s="335" t="s">
        <v>2163</v>
      </c>
      <c r="N291" s="15">
        <v>0</v>
      </c>
      <c r="O291" s="75">
        <v>93.8</v>
      </c>
      <c r="P291" s="15">
        <v>0</v>
      </c>
      <c r="Q291" s="335" t="s">
        <v>2163</v>
      </c>
      <c r="R291" s="148" t="s">
        <v>573</v>
      </c>
      <c r="S291" s="148">
        <v>12</v>
      </c>
      <c r="T291">
        <v>0</v>
      </c>
    </row>
    <row r="292" spans="1:20" x14ac:dyDescent="0.3">
      <c r="A292" s="148" t="s">
        <v>1011</v>
      </c>
      <c r="B292" s="148">
        <v>0</v>
      </c>
      <c r="C292" t="s">
        <v>1012</v>
      </c>
      <c r="D292" t="s">
        <v>1013</v>
      </c>
      <c r="E292" t="s">
        <v>585</v>
      </c>
      <c r="F292" t="s">
        <v>12</v>
      </c>
      <c r="G292" t="s">
        <v>423</v>
      </c>
      <c r="H292" s="148" t="s">
        <v>424</v>
      </c>
      <c r="I292" s="15">
        <v>277</v>
      </c>
      <c r="J292" s="15">
        <v>947.42309999999998</v>
      </c>
      <c r="K292" s="15">
        <v>9618</v>
      </c>
      <c r="L292" s="185" t="s">
        <v>1446</v>
      </c>
      <c r="M292" s="335">
        <v>0.13849033063006863</v>
      </c>
      <c r="N292" s="15">
        <v>1332</v>
      </c>
      <c r="O292" s="75">
        <v>74.14</v>
      </c>
      <c r="P292" s="15">
        <v>98.754480000000001</v>
      </c>
      <c r="Q292" s="335">
        <v>0.71127860360360362</v>
      </c>
      <c r="R292" s="148" t="s">
        <v>573</v>
      </c>
      <c r="S292" s="148">
        <v>12</v>
      </c>
      <c r="T292">
        <v>0</v>
      </c>
    </row>
    <row r="293" spans="1:20" x14ac:dyDescent="0.3">
      <c r="A293" s="148" t="s">
        <v>1011</v>
      </c>
      <c r="B293" s="148">
        <v>0</v>
      </c>
      <c r="C293" t="s">
        <v>1012</v>
      </c>
      <c r="D293" t="s">
        <v>1013</v>
      </c>
      <c r="E293" t="s">
        <v>585</v>
      </c>
      <c r="F293" t="s">
        <v>12</v>
      </c>
      <c r="G293" t="s">
        <v>433</v>
      </c>
      <c r="H293" s="148" t="s">
        <v>434</v>
      </c>
      <c r="I293" s="15">
        <v>69081</v>
      </c>
      <c r="J293" s="15">
        <v>236277.74430000002</v>
      </c>
      <c r="K293" s="15">
        <v>22099</v>
      </c>
      <c r="L293" s="185" t="s">
        <v>1046</v>
      </c>
      <c r="M293" s="335">
        <v>15.057921172903752</v>
      </c>
      <c r="N293" s="15">
        <v>332765</v>
      </c>
      <c r="O293" s="75">
        <v>97.13</v>
      </c>
      <c r="P293" s="15">
        <v>32321.464449999999</v>
      </c>
      <c r="Q293" s="335">
        <v>0.71004385767733991</v>
      </c>
      <c r="R293" s="148" t="s">
        <v>573</v>
      </c>
      <c r="S293" s="148">
        <v>12</v>
      </c>
      <c r="T293">
        <v>0</v>
      </c>
    </row>
    <row r="294" spans="1:20" x14ac:dyDescent="0.3">
      <c r="A294" s="148" t="s">
        <v>1011</v>
      </c>
      <c r="B294" s="148" t="e">
        <v>#N/A</v>
      </c>
      <c r="C294" t="s">
        <v>1306</v>
      </c>
      <c r="D294" t="s">
        <v>1013</v>
      </c>
      <c r="E294" t="s">
        <v>585</v>
      </c>
      <c r="F294" t="s">
        <v>12</v>
      </c>
      <c r="G294" t="s">
        <v>537</v>
      </c>
      <c r="I294" s="15">
        <v>0</v>
      </c>
      <c r="J294" s="15">
        <v>0</v>
      </c>
      <c r="K294" s="15" t="s">
        <v>2163</v>
      </c>
      <c r="L294" s="185" t="s">
        <v>1446</v>
      </c>
      <c r="M294" s="335" t="s">
        <v>2163</v>
      </c>
      <c r="N294" s="15">
        <v>0</v>
      </c>
      <c r="O294" s="75">
        <v>74</v>
      </c>
      <c r="P294" s="15">
        <v>0</v>
      </c>
      <c r="Q294" s="335" t="s">
        <v>2163</v>
      </c>
      <c r="R294" s="148">
        <v>0</v>
      </c>
      <c r="S294" s="148">
        <v>0</v>
      </c>
      <c r="T294">
        <v>0</v>
      </c>
    </row>
    <row r="295" spans="1:20" x14ac:dyDescent="0.3">
      <c r="A295" s="148" t="s">
        <v>1011</v>
      </c>
      <c r="B295" s="148" t="e">
        <v>#N/A</v>
      </c>
      <c r="C295" t="s">
        <v>1306</v>
      </c>
      <c r="D295" t="s">
        <v>1013</v>
      </c>
      <c r="E295" t="s">
        <v>585</v>
      </c>
      <c r="F295" t="s">
        <v>12</v>
      </c>
      <c r="G295" t="s">
        <v>537</v>
      </c>
      <c r="H295" s="148" t="s">
        <v>434</v>
      </c>
      <c r="I295" s="15">
        <v>0</v>
      </c>
      <c r="J295" s="15">
        <v>0</v>
      </c>
      <c r="K295" s="15" t="s">
        <v>2163</v>
      </c>
      <c r="L295" s="185" t="s">
        <v>1446</v>
      </c>
      <c r="M295" s="335" t="s">
        <v>2163</v>
      </c>
      <c r="N295" s="15">
        <v>0</v>
      </c>
      <c r="O295" s="75">
        <v>74</v>
      </c>
      <c r="P295" s="15">
        <v>0</v>
      </c>
      <c r="Q295" s="335" t="s">
        <v>2163</v>
      </c>
      <c r="R295" s="148">
        <v>0</v>
      </c>
      <c r="S295" s="148">
        <v>0</v>
      </c>
      <c r="T295">
        <v>0</v>
      </c>
    </row>
    <row r="296" spans="1:20" x14ac:dyDescent="0.3">
      <c r="A296" s="148" t="s">
        <v>1011</v>
      </c>
      <c r="B296" s="148" t="e">
        <v>#N/A</v>
      </c>
      <c r="C296" t="s">
        <v>1306</v>
      </c>
      <c r="D296" t="s">
        <v>1013</v>
      </c>
      <c r="E296" t="s">
        <v>585</v>
      </c>
      <c r="F296" t="s">
        <v>12</v>
      </c>
      <c r="G296" t="s">
        <v>1447</v>
      </c>
      <c r="H296" s="148" t="s">
        <v>434</v>
      </c>
      <c r="I296" s="15">
        <v>0</v>
      </c>
      <c r="J296" s="15">
        <v>0</v>
      </c>
      <c r="K296" s="15" t="s">
        <v>2163</v>
      </c>
      <c r="L296" s="185" t="b">
        <v>0</v>
      </c>
      <c r="M296" s="335" t="s">
        <v>2163</v>
      </c>
      <c r="N296" s="15">
        <v>0</v>
      </c>
      <c r="O296" s="75">
        <v>93.8</v>
      </c>
      <c r="P296" s="15">
        <v>0</v>
      </c>
      <c r="Q296" s="335" t="s">
        <v>2163</v>
      </c>
      <c r="R296" s="148">
        <v>0</v>
      </c>
      <c r="S296" s="148">
        <v>0</v>
      </c>
      <c r="T296">
        <v>0</v>
      </c>
    </row>
    <row r="297" spans="1:20" x14ac:dyDescent="0.3">
      <c r="A297" s="148" t="s">
        <v>1011</v>
      </c>
      <c r="B297" s="148" t="e">
        <v>#N/A</v>
      </c>
      <c r="C297" t="s">
        <v>1306</v>
      </c>
      <c r="D297" t="s">
        <v>1013</v>
      </c>
      <c r="E297" t="s">
        <v>585</v>
      </c>
      <c r="F297" t="s">
        <v>12</v>
      </c>
      <c r="G297" t="s">
        <v>1447</v>
      </c>
      <c r="I297" s="15">
        <v>0</v>
      </c>
      <c r="J297" s="15">
        <v>0</v>
      </c>
      <c r="K297" s="15" t="s">
        <v>2163</v>
      </c>
      <c r="L297" s="185" t="b">
        <v>0</v>
      </c>
      <c r="M297" s="335" t="s">
        <v>2163</v>
      </c>
      <c r="N297" s="15">
        <v>0</v>
      </c>
      <c r="O297" s="75">
        <v>93.8</v>
      </c>
      <c r="P297" s="15">
        <v>0</v>
      </c>
      <c r="Q297" s="335" t="s">
        <v>2163</v>
      </c>
      <c r="R297" s="148">
        <v>0</v>
      </c>
      <c r="S297" s="148">
        <v>0</v>
      </c>
      <c r="T297">
        <v>0</v>
      </c>
    </row>
    <row r="298" spans="1:20" x14ac:dyDescent="0.3">
      <c r="A298" s="148" t="s">
        <v>607</v>
      </c>
      <c r="B298" s="148">
        <v>2</v>
      </c>
      <c r="C298" t="s">
        <v>80</v>
      </c>
      <c r="D298" t="s">
        <v>96</v>
      </c>
      <c r="E298" t="s">
        <v>608</v>
      </c>
      <c r="F298" t="s">
        <v>7</v>
      </c>
      <c r="G298" t="s">
        <v>423</v>
      </c>
      <c r="H298" s="148" t="s">
        <v>424</v>
      </c>
      <c r="I298" s="15">
        <v>1396.2630000000001</v>
      </c>
      <c r="J298" s="15">
        <v>4775.6383389000002</v>
      </c>
      <c r="K298" s="15">
        <v>94216</v>
      </c>
      <c r="L298" s="185" t="s">
        <v>1446</v>
      </c>
      <c r="M298" s="335">
        <v>0.13800097647957885</v>
      </c>
      <c r="N298" s="15">
        <v>13001.900000000001</v>
      </c>
      <c r="O298" s="75">
        <v>74.14</v>
      </c>
      <c r="P298" s="15">
        <v>963.96086600000012</v>
      </c>
      <c r="Q298" s="335">
        <v>0.36730311253739834</v>
      </c>
      <c r="R298" s="148" t="s">
        <v>536</v>
      </c>
      <c r="S298" s="148">
        <v>12</v>
      </c>
      <c r="T298" t="s">
        <v>96</v>
      </c>
    </row>
    <row r="299" spans="1:20" x14ac:dyDescent="0.3">
      <c r="A299" s="148" t="s">
        <v>1029</v>
      </c>
      <c r="B299" s="148">
        <v>663</v>
      </c>
      <c r="C299" t="s">
        <v>378</v>
      </c>
      <c r="D299" t="s">
        <v>379</v>
      </c>
      <c r="E299" t="s">
        <v>1030</v>
      </c>
      <c r="F299" t="s">
        <v>14</v>
      </c>
      <c r="G299" t="s">
        <v>423</v>
      </c>
      <c r="H299" s="148" t="s">
        <v>424</v>
      </c>
      <c r="I299" s="15">
        <v>724.30000000000007</v>
      </c>
      <c r="J299" s="15">
        <v>2477.3232900000003</v>
      </c>
      <c r="K299" s="15">
        <v>80568</v>
      </c>
      <c r="L299" s="185" t="s">
        <v>1446</v>
      </c>
      <c r="M299" s="335">
        <v>0.13800019859001092</v>
      </c>
      <c r="N299" s="15">
        <v>11118.4</v>
      </c>
      <c r="O299" s="75">
        <v>74.14</v>
      </c>
      <c r="P299" s="15">
        <v>824.31817599999999</v>
      </c>
      <c r="Q299" s="335">
        <v>0.22281293081738382</v>
      </c>
      <c r="R299" s="148" t="s">
        <v>536</v>
      </c>
      <c r="S299" s="148">
        <v>12</v>
      </c>
      <c r="T299" t="s">
        <v>379</v>
      </c>
    </row>
    <row r="300" spans="1:20" x14ac:dyDescent="0.3">
      <c r="A300" s="148" t="s">
        <v>1031</v>
      </c>
      <c r="B300" s="148">
        <v>0</v>
      </c>
      <c r="C300" t="s">
        <v>1032</v>
      </c>
      <c r="D300" t="s">
        <v>1033</v>
      </c>
      <c r="E300" t="s">
        <v>1019</v>
      </c>
      <c r="F300" t="s">
        <v>4</v>
      </c>
      <c r="G300" t="s">
        <v>423</v>
      </c>
      <c r="H300" s="148" t="s">
        <v>424</v>
      </c>
      <c r="I300" s="15">
        <v>17373</v>
      </c>
      <c r="J300" s="15">
        <v>59420.871900000006</v>
      </c>
      <c r="K300" s="15">
        <v>504756</v>
      </c>
      <c r="L300" s="185" t="s">
        <v>1446</v>
      </c>
      <c r="M300" s="335">
        <v>0.14679567949662808</v>
      </c>
      <c r="N300" s="15">
        <v>74096</v>
      </c>
      <c r="O300" s="75">
        <v>74.14</v>
      </c>
      <c r="P300" s="15">
        <v>5493.4774400000006</v>
      </c>
      <c r="Q300" s="335">
        <v>0.8019443951090478</v>
      </c>
      <c r="R300" s="148" t="s">
        <v>573</v>
      </c>
      <c r="S300" s="148">
        <v>12</v>
      </c>
      <c r="T300" t="s">
        <v>408</v>
      </c>
    </row>
    <row r="301" spans="1:20" x14ac:dyDescent="0.3">
      <c r="A301" s="148" t="s">
        <v>1034</v>
      </c>
      <c r="B301" s="148">
        <v>409</v>
      </c>
      <c r="C301" t="s">
        <v>380</v>
      </c>
      <c r="D301" t="s">
        <v>381</v>
      </c>
      <c r="E301" t="s">
        <v>1269</v>
      </c>
      <c r="F301" t="s">
        <v>5</v>
      </c>
      <c r="G301" t="s">
        <v>423</v>
      </c>
      <c r="H301" s="148" t="s">
        <v>424</v>
      </c>
      <c r="I301" s="15">
        <v>888.18599999999981</v>
      </c>
      <c r="J301" s="15">
        <v>3037.8625757999994</v>
      </c>
      <c r="K301" s="15">
        <v>66875</v>
      </c>
      <c r="L301" s="185" t="s">
        <v>1446</v>
      </c>
      <c r="M301" s="335">
        <v>0.13800074766355139</v>
      </c>
      <c r="N301" s="15">
        <v>9228.7999999999993</v>
      </c>
      <c r="O301" s="75">
        <v>74.14</v>
      </c>
      <c r="P301" s="15">
        <v>684.22323199999994</v>
      </c>
      <c r="Q301" s="335">
        <v>0.32917200240551314</v>
      </c>
      <c r="R301" s="148" t="s">
        <v>536</v>
      </c>
      <c r="S301" s="148">
        <v>12</v>
      </c>
      <c r="T301" t="e">
        <v>#N/A</v>
      </c>
    </row>
    <row r="302" spans="1:20" x14ac:dyDescent="0.3">
      <c r="A302" s="148" t="s">
        <v>1036</v>
      </c>
      <c r="B302" s="148">
        <v>111</v>
      </c>
      <c r="C302" t="s">
        <v>1420</v>
      </c>
      <c r="D302" t="s">
        <v>383</v>
      </c>
      <c r="E302" t="s">
        <v>849</v>
      </c>
      <c r="F302" t="s">
        <v>13</v>
      </c>
      <c r="G302" t="s">
        <v>423</v>
      </c>
      <c r="H302" s="148" t="s">
        <v>424</v>
      </c>
      <c r="I302" s="15">
        <v>612</v>
      </c>
      <c r="J302" s="15">
        <v>2093.2236000000003</v>
      </c>
      <c r="K302" s="15">
        <v>40866</v>
      </c>
      <c r="L302" s="185" t="s">
        <v>1446</v>
      </c>
      <c r="M302" s="335">
        <v>0.13098908628199482</v>
      </c>
      <c r="N302" s="15">
        <v>5353</v>
      </c>
      <c r="O302" s="75">
        <v>74.14</v>
      </c>
      <c r="P302" s="15">
        <v>396.87142</v>
      </c>
      <c r="Q302" s="335">
        <v>0.39103747431346914</v>
      </c>
      <c r="R302" s="148" t="s">
        <v>573</v>
      </c>
      <c r="S302" s="148">
        <v>12</v>
      </c>
      <c r="T302" t="s">
        <v>954</v>
      </c>
    </row>
    <row r="303" spans="1:20" x14ac:dyDescent="0.3">
      <c r="A303" s="148" t="s">
        <v>1337</v>
      </c>
      <c r="B303" s="148" t="e">
        <v>#N/A</v>
      </c>
      <c r="C303" t="s">
        <v>1338</v>
      </c>
      <c r="D303" t="s">
        <v>98</v>
      </c>
      <c r="E303" t="s">
        <v>587</v>
      </c>
      <c r="F303" t="s">
        <v>13</v>
      </c>
      <c r="G303" t="s">
        <v>423</v>
      </c>
      <c r="H303" s="148" t="s">
        <v>424</v>
      </c>
      <c r="I303" s="15">
        <v>0</v>
      </c>
      <c r="J303" s="15">
        <v>0</v>
      </c>
      <c r="K303" s="15" t="s">
        <v>2163</v>
      </c>
      <c r="L303" s="185" t="s">
        <v>1446</v>
      </c>
      <c r="M303" s="335" t="s">
        <v>2163</v>
      </c>
      <c r="N303" s="15">
        <v>0</v>
      </c>
      <c r="O303" s="75">
        <v>74.14</v>
      </c>
      <c r="P303" s="15">
        <v>0</v>
      </c>
      <c r="Q303" s="335" t="s">
        <v>2163</v>
      </c>
      <c r="R303" s="148">
        <v>0</v>
      </c>
      <c r="S303" s="148">
        <v>0</v>
      </c>
      <c r="T303" t="s">
        <v>588</v>
      </c>
    </row>
    <row r="304" spans="1:20" x14ac:dyDescent="0.3">
      <c r="A304" s="148" t="s">
        <v>1423</v>
      </c>
      <c r="B304" s="148">
        <v>13</v>
      </c>
      <c r="C304" t="s">
        <v>220</v>
      </c>
      <c r="D304" t="s">
        <v>1866</v>
      </c>
      <c r="E304" t="s">
        <v>585</v>
      </c>
      <c r="F304" t="s">
        <v>12</v>
      </c>
      <c r="G304" t="s">
        <v>423</v>
      </c>
      <c r="H304" s="148" t="s">
        <v>427</v>
      </c>
      <c r="I304" s="15">
        <v>0</v>
      </c>
      <c r="J304" s="15">
        <v>0</v>
      </c>
      <c r="K304" s="15" t="s">
        <v>2163</v>
      </c>
      <c r="L304" s="185" t="s">
        <v>1446</v>
      </c>
      <c r="M304" s="335" t="s">
        <v>2163</v>
      </c>
      <c r="N304" s="15">
        <v>0</v>
      </c>
      <c r="O304" s="75">
        <v>74.14</v>
      </c>
      <c r="P304" s="15">
        <v>0</v>
      </c>
      <c r="Q304" s="335" t="s">
        <v>2163</v>
      </c>
      <c r="R304" s="148">
        <v>0</v>
      </c>
      <c r="S304" s="148">
        <v>0</v>
      </c>
      <c r="T304">
        <v>0</v>
      </c>
    </row>
    <row r="305" spans="1:20" x14ac:dyDescent="0.3">
      <c r="A305" s="148" t="s">
        <v>609</v>
      </c>
      <c r="B305" s="148">
        <v>2</v>
      </c>
      <c r="C305" t="s">
        <v>1404</v>
      </c>
      <c r="D305" t="s">
        <v>99</v>
      </c>
      <c r="E305" t="s">
        <v>587</v>
      </c>
      <c r="F305" t="s">
        <v>13</v>
      </c>
      <c r="G305" t="s">
        <v>423</v>
      </c>
      <c r="H305" s="148" t="s">
        <v>424</v>
      </c>
      <c r="I305" s="15">
        <v>-11</v>
      </c>
      <c r="J305" s="15">
        <v>-37.6233</v>
      </c>
      <c r="K305" s="15">
        <v>210</v>
      </c>
      <c r="L305" s="185" t="s">
        <v>1446</v>
      </c>
      <c r="M305" s="335">
        <v>0.1380952380952381</v>
      </c>
      <c r="N305" s="15">
        <v>29</v>
      </c>
      <c r="O305" s="75">
        <v>74.14</v>
      </c>
      <c r="P305" s="15">
        <v>2.1500599999999999</v>
      </c>
      <c r="Q305" s="335">
        <v>-1.2973551724137931</v>
      </c>
      <c r="R305" s="148" t="s">
        <v>573</v>
      </c>
      <c r="S305" s="148">
        <v>12</v>
      </c>
      <c r="T305" t="s">
        <v>588</v>
      </c>
    </row>
    <row r="306" spans="1:20" x14ac:dyDescent="0.3">
      <c r="A306" s="148" t="s">
        <v>1424</v>
      </c>
      <c r="B306" s="148" t="e">
        <v>#N/A</v>
      </c>
      <c r="C306" t="s">
        <v>1868</v>
      </c>
      <c r="D306" t="s">
        <v>1867</v>
      </c>
      <c r="E306" t="s">
        <v>971</v>
      </c>
      <c r="F306" t="s">
        <v>13</v>
      </c>
      <c r="G306" t="s">
        <v>425</v>
      </c>
      <c r="H306" s="148" t="s">
        <v>426</v>
      </c>
      <c r="I306" s="15">
        <v>0</v>
      </c>
      <c r="J306" s="15">
        <v>0</v>
      </c>
      <c r="K306" s="15" t="s">
        <v>2163</v>
      </c>
      <c r="L306" s="185" t="s">
        <v>490</v>
      </c>
      <c r="M306" s="335" t="s">
        <v>2163</v>
      </c>
      <c r="N306" s="15">
        <v>0</v>
      </c>
      <c r="O306" s="75">
        <v>0</v>
      </c>
      <c r="P306" s="15">
        <v>0</v>
      </c>
      <c r="Q306" s="335" t="s">
        <v>2163</v>
      </c>
      <c r="R306" s="148">
        <v>0</v>
      </c>
      <c r="S306" s="148">
        <v>0</v>
      </c>
      <c r="T306" t="s">
        <v>343</v>
      </c>
    </row>
    <row r="307" spans="1:20" x14ac:dyDescent="0.3">
      <c r="A307" s="148" t="s">
        <v>1425</v>
      </c>
      <c r="C307" t="s">
        <v>1674</v>
      </c>
      <c r="D307" t="s">
        <v>1869</v>
      </c>
      <c r="E307">
        <v>0</v>
      </c>
      <c r="G307" t="s">
        <v>423</v>
      </c>
      <c r="H307" s="148" t="s">
        <v>424</v>
      </c>
      <c r="I307" s="15">
        <v>0</v>
      </c>
      <c r="J307" s="15">
        <v>0</v>
      </c>
      <c r="K307" s="15" t="s">
        <v>2163</v>
      </c>
      <c r="L307" s="185" t="s">
        <v>1446</v>
      </c>
      <c r="M307" s="335" t="s">
        <v>2163</v>
      </c>
      <c r="N307" s="15">
        <v>0</v>
      </c>
      <c r="O307" s="75">
        <v>74.14</v>
      </c>
      <c r="P307" s="15">
        <v>0</v>
      </c>
      <c r="Q307" s="335" t="s">
        <v>2163</v>
      </c>
      <c r="R307" s="148">
        <v>0</v>
      </c>
      <c r="S307" s="148">
        <v>0</v>
      </c>
      <c r="T307" t="e">
        <v>#N/A</v>
      </c>
    </row>
    <row r="308" spans="1:20" x14ac:dyDescent="0.3">
      <c r="A308" s="148" t="s">
        <v>1426</v>
      </c>
      <c r="C308" t="s">
        <v>1872</v>
      </c>
      <c r="D308" t="s">
        <v>1870</v>
      </c>
      <c r="E308">
        <v>0</v>
      </c>
      <c r="G308" t="s">
        <v>423</v>
      </c>
      <c r="H308" s="148" t="s">
        <v>424</v>
      </c>
      <c r="I308" s="15">
        <v>0</v>
      </c>
      <c r="J308" s="15">
        <v>0</v>
      </c>
      <c r="K308" s="15" t="s">
        <v>2163</v>
      </c>
      <c r="L308" s="185" t="s">
        <v>1446</v>
      </c>
      <c r="M308" s="335" t="s">
        <v>2163</v>
      </c>
      <c r="N308" s="15">
        <v>0</v>
      </c>
      <c r="O308" s="75">
        <v>74.14</v>
      </c>
      <c r="P308" s="15">
        <v>0</v>
      </c>
      <c r="Q308" s="335" t="s">
        <v>2163</v>
      </c>
      <c r="R308" s="148">
        <v>0</v>
      </c>
      <c r="S308" s="148">
        <v>0</v>
      </c>
      <c r="T308" t="e">
        <v>#N/A</v>
      </c>
    </row>
    <row r="309" spans="1:20" x14ac:dyDescent="0.3">
      <c r="A309" s="148" t="s">
        <v>1427</v>
      </c>
      <c r="C309" t="s">
        <v>1875</v>
      </c>
      <c r="D309" t="s">
        <v>1873</v>
      </c>
      <c r="E309">
        <v>0</v>
      </c>
      <c r="G309" t="s">
        <v>423</v>
      </c>
      <c r="H309" s="148" t="s">
        <v>424</v>
      </c>
      <c r="I309" s="15">
        <v>0</v>
      </c>
      <c r="J309" s="15">
        <v>0</v>
      </c>
      <c r="K309" s="15" t="s">
        <v>2163</v>
      </c>
      <c r="L309" s="185" t="s">
        <v>1446</v>
      </c>
      <c r="M309" s="335" t="s">
        <v>2163</v>
      </c>
      <c r="N309" s="15">
        <v>0</v>
      </c>
      <c r="O309" s="75">
        <v>74.14</v>
      </c>
      <c r="P309" s="15">
        <v>0</v>
      </c>
      <c r="Q309" s="335" t="s">
        <v>2163</v>
      </c>
      <c r="R309" s="148">
        <v>0</v>
      </c>
      <c r="S309" s="148">
        <v>0</v>
      </c>
      <c r="T309" t="e">
        <v>#N/A</v>
      </c>
    </row>
    <row r="310" spans="1:20" x14ac:dyDescent="0.3">
      <c r="A310" s="148" t="s">
        <v>1428</v>
      </c>
      <c r="C310" t="s">
        <v>1878</v>
      </c>
      <c r="D310" t="s">
        <v>1876</v>
      </c>
      <c r="E310">
        <v>0</v>
      </c>
      <c r="G310" t="s">
        <v>430</v>
      </c>
      <c r="I310" s="15">
        <v>0</v>
      </c>
      <c r="J310" s="15">
        <v>0</v>
      </c>
      <c r="K310" s="15" t="s">
        <v>2163</v>
      </c>
      <c r="L310" s="185" t="s">
        <v>1045</v>
      </c>
      <c r="M310" s="335" t="s">
        <v>2163</v>
      </c>
      <c r="N310" s="15">
        <v>0</v>
      </c>
      <c r="O310" s="75">
        <v>52.91</v>
      </c>
      <c r="P310" s="15">
        <v>0</v>
      </c>
      <c r="Q310" s="335" t="s">
        <v>2163</v>
      </c>
      <c r="R310" s="148">
        <v>0</v>
      </c>
      <c r="S310" s="148">
        <v>0</v>
      </c>
      <c r="T310" t="e">
        <v>#N/A</v>
      </c>
    </row>
    <row r="311" spans="1:20" x14ac:dyDescent="0.3">
      <c r="A311" s="148" t="s">
        <v>1429</v>
      </c>
      <c r="C311" t="s">
        <v>1878</v>
      </c>
      <c r="D311" t="s">
        <v>1879</v>
      </c>
      <c r="E311">
        <v>0</v>
      </c>
      <c r="G311" t="s">
        <v>430</v>
      </c>
      <c r="I311" s="15">
        <v>0</v>
      </c>
      <c r="J311" s="15">
        <v>0</v>
      </c>
      <c r="K311" s="15" t="s">
        <v>2163</v>
      </c>
      <c r="L311" s="185" t="s">
        <v>1045</v>
      </c>
      <c r="M311" s="335" t="s">
        <v>2163</v>
      </c>
      <c r="N311" s="15">
        <v>0</v>
      </c>
      <c r="O311" s="75">
        <v>52.91</v>
      </c>
      <c r="P311" s="15">
        <v>0</v>
      </c>
      <c r="Q311" s="335" t="s">
        <v>2163</v>
      </c>
      <c r="R311" s="148">
        <v>0</v>
      </c>
      <c r="S311" s="148">
        <v>0</v>
      </c>
      <c r="T311" t="e">
        <v>#N/A</v>
      </c>
    </row>
    <row r="312" spans="1:20" x14ac:dyDescent="0.3">
      <c r="A312" s="148" t="s">
        <v>1430</v>
      </c>
      <c r="C312" t="s">
        <v>1878</v>
      </c>
      <c r="D312" t="s">
        <v>1880</v>
      </c>
      <c r="E312">
        <v>0</v>
      </c>
      <c r="G312" t="s">
        <v>430</v>
      </c>
      <c r="I312" s="15">
        <v>0</v>
      </c>
      <c r="J312" s="15">
        <v>0</v>
      </c>
      <c r="K312" s="15" t="s">
        <v>2163</v>
      </c>
      <c r="L312" s="185" t="s">
        <v>1045</v>
      </c>
      <c r="M312" s="335" t="s">
        <v>2163</v>
      </c>
      <c r="N312" s="15">
        <v>0</v>
      </c>
      <c r="O312" s="75">
        <v>52.91</v>
      </c>
      <c r="P312" s="15">
        <v>0</v>
      </c>
      <c r="Q312" s="335" t="s">
        <v>2163</v>
      </c>
      <c r="R312" s="148">
        <v>0</v>
      </c>
      <c r="S312" s="148">
        <v>0</v>
      </c>
      <c r="T312" t="e">
        <v>#N/A</v>
      </c>
    </row>
    <row r="313" spans="1:20" x14ac:dyDescent="0.3">
      <c r="A313" s="148" t="s">
        <v>1431</v>
      </c>
      <c r="B313" s="148">
        <v>0</v>
      </c>
      <c r="C313" t="s">
        <v>1882</v>
      </c>
      <c r="D313" t="s">
        <v>254</v>
      </c>
      <c r="E313" t="s">
        <v>856</v>
      </c>
      <c r="F313" t="s">
        <v>4</v>
      </c>
      <c r="G313" t="s">
        <v>423</v>
      </c>
      <c r="H313" s="148" t="s">
        <v>424</v>
      </c>
      <c r="I313" s="15">
        <v>0</v>
      </c>
      <c r="J313" s="15">
        <v>0</v>
      </c>
      <c r="K313" s="15" t="s">
        <v>2163</v>
      </c>
      <c r="L313" s="185" t="s">
        <v>1446</v>
      </c>
      <c r="M313" s="335" t="s">
        <v>2163</v>
      </c>
      <c r="N313" s="15">
        <v>0</v>
      </c>
      <c r="O313" s="75">
        <v>74.14</v>
      </c>
      <c r="P313" s="15">
        <v>0</v>
      </c>
      <c r="Q313" s="335" t="s">
        <v>2163</v>
      </c>
      <c r="R313" s="148">
        <v>0</v>
      </c>
      <c r="S313" s="148">
        <v>0</v>
      </c>
      <c r="T313" t="s">
        <v>254</v>
      </c>
    </row>
    <row r="314" spans="1:20" x14ac:dyDescent="0.3">
      <c r="A314" s="148" t="s">
        <v>1432</v>
      </c>
      <c r="C314" t="s">
        <v>1885</v>
      </c>
      <c r="D314" t="s">
        <v>1883</v>
      </c>
      <c r="E314">
        <v>0</v>
      </c>
      <c r="G314" t="s">
        <v>430</v>
      </c>
      <c r="I314" s="15">
        <v>0</v>
      </c>
      <c r="J314" s="15">
        <v>0</v>
      </c>
      <c r="K314" s="15" t="s">
        <v>2163</v>
      </c>
      <c r="L314" s="185" t="s">
        <v>1045</v>
      </c>
      <c r="M314" s="335" t="s">
        <v>2163</v>
      </c>
      <c r="N314" s="15">
        <v>0</v>
      </c>
      <c r="O314" s="75">
        <v>52.91</v>
      </c>
      <c r="P314" s="15">
        <v>0</v>
      </c>
      <c r="Q314" s="335" t="s">
        <v>2163</v>
      </c>
      <c r="R314" s="148">
        <v>0</v>
      </c>
      <c r="S314" s="148">
        <v>0</v>
      </c>
      <c r="T314" t="e">
        <v>#N/A</v>
      </c>
    </row>
    <row r="315" spans="1:20" x14ac:dyDescent="0.3">
      <c r="A315" s="148" t="s">
        <v>1433</v>
      </c>
      <c r="C315" t="s">
        <v>1888</v>
      </c>
      <c r="D315" t="s">
        <v>1886</v>
      </c>
      <c r="E315">
        <v>0</v>
      </c>
      <c r="G315" t="s">
        <v>423</v>
      </c>
      <c r="H315" s="148" t="s">
        <v>424</v>
      </c>
      <c r="I315" s="15">
        <v>0</v>
      </c>
      <c r="J315" s="15">
        <v>0</v>
      </c>
      <c r="K315" s="15" t="s">
        <v>2163</v>
      </c>
      <c r="L315" s="185" t="s">
        <v>1446</v>
      </c>
      <c r="M315" s="335" t="s">
        <v>2163</v>
      </c>
      <c r="N315" s="15">
        <v>0</v>
      </c>
      <c r="O315" s="75">
        <v>74.14</v>
      </c>
      <c r="P315" s="15">
        <v>0</v>
      </c>
      <c r="Q315" s="335" t="s">
        <v>2163</v>
      </c>
      <c r="R315" s="148">
        <v>0</v>
      </c>
      <c r="S315" s="148">
        <v>0</v>
      </c>
      <c r="T315" t="e">
        <v>#N/A</v>
      </c>
    </row>
    <row r="316" spans="1:20" x14ac:dyDescent="0.3">
      <c r="A316" s="148" t="s">
        <v>610</v>
      </c>
      <c r="B316" s="148">
        <v>2</v>
      </c>
      <c r="C316" t="s">
        <v>80</v>
      </c>
      <c r="D316" t="s">
        <v>100</v>
      </c>
      <c r="E316" t="s">
        <v>611</v>
      </c>
      <c r="F316" t="s">
        <v>14</v>
      </c>
      <c r="G316" t="s">
        <v>423</v>
      </c>
      <c r="H316" s="148" t="s">
        <v>424</v>
      </c>
      <c r="I316" s="15">
        <v>9343.4</v>
      </c>
      <c r="J316" s="15">
        <v>31957.231019999999</v>
      </c>
      <c r="K316" s="15">
        <v>640625</v>
      </c>
      <c r="L316" s="185" t="s">
        <v>1446</v>
      </c>
      <c r="M316" s="335">
        <v>0.13799992195121952</v>
      </c>
      <c r="N316" s="15">
        <v>88406.2</v>
      </c>
      <c r="O316" s="75">
        <v>74.14</v>
      </c>
      <c r="P316" s="15">
        <v>6554.4356679999992</v>
      </c>
      <c r="Q316" s="335">
        <v>0.36148178544038767</v>
      </c>
      <c r="R316" s="148" t="s">
        <v>536</v>
      </c>
      <c r="S316" s="148">
        <v>12</v>
      </c>
      <c r="T316" t="s">
        <v>612</v>
      </c>
    </row>
    <row r="317" spans="1:20" x14ac:dyDescent="0.3">
      <c r="A317" s="148" t="s">
        <v>1434</v>
      </c>
      <c r="C317" t="s">
        <v>1891</v>
      </c>
      <c r="D317" t="s">
        <v>1889</v>
      </c>
      <c r="E317">
        <v>0</v>
      </c>
      <c r="G317" t="s">
        <v>430</v>
      </c>
      <c r="I317" s="15">
        <v>0</v>
      </c>
      <c r="J317" s="15">
        <v>0</v>
      </c>
      <c r="K317" s="15" t="s">
        <v>2163</v>
      </c>
      <c r="L317" s="185" t="s">
        <v>1045</v>
      </c>
      <c r="M317" s="335" t="s">
        <v>2163</v>
      </c>
      <c r="N317" s="15">
        <v>0</v>
      </c>
      <c r="O317" s="75">
        <v>52.91</v>
      </c>
      <c r="P317" s="15">
        <v>0</v>
      </c>
      <c r="Q317" s="335" t="s">
        <v>2163</v>
      </c>
      <c r="R317" s="148">
        <v>0</v>
      </c>
      <c r="S317" s="148">
        <v>0</v>
      </c>
      <c r="T317" t="e">
        <v>#N/A</v>
      </c>
    </row>
    <row r="318" spans="1:20" x14ac:dyDescent="0.3">
      <c r="A318" s="148" t="s">
        <v>1435</v>
      </c>
      <c r="B318" s="148">
        <v>106</v>
      </c>
      <c r="C318" t="s">
        <v>375</v>
      </c>
      <c r="D318" t="s">
        <v>408</v>
      </c>
      <c r="E318" t="s">
        <v>1019</v>
      </c>
      <c r="F318" t="s">
        <v>4</v>
      </c>
      <c r="G318" t="s">
        <v>423</v>
      </c>
      <c r="H318" s="148" t="s">
        <v>424</v>
      </c>
      <c r="I318" s="15">
        <v>0</v>
      </c>
      <c r="J318" s="15">
        <v>0</v>
      </c>
      <c r="K318" s="15" t="s">
        <v>2163</v>
      </c>
      <c r="L318" s="185" t="s">
        <v>1446</v>
      </c>
      <c r="M318" s="335" t="s">
        <v>2163</v>
      </c>
      <c r="N318" s="15">
        <v>0</v>
      </c>
      <c r="O318" s="75">
        <v>74.14</v>
      </c>
      <c r="P318" s="15">
        <v>0</v>
      </c>
      <c r="Q318" s="335" t="s">
        <v>2163</v>
      </c>
      <c r="R318" s="148">
        <v>0</v>
      </c>
      <c r="S318" s="148">
        <v>0</v>
      </c>
      <c r="T318" t="s">
        <v>408</v>
      </c>
    </row>
    <row r="319" spans="1:20" x14ac:dyDescent="0.3">
      <c r="A319" s="148" t="s">
        <v>1436</v>
      </c>
      <c r="B319" s="148">
        <v>160</v>
      </c>
      <c r="C319" t="s">
        <v>202</v>
      </c>
      <c r="D319" t="s">
        <v>782</v>
      </c>
      <c r="E319" t="s">
        <v>781</v>
      </c>
      <c r="F319" t="s">
        <v>7</v>
      </c>
      <c r="G319" t="s">
        <v>425</v>
      </c>
      <c r="H319" s="148" t="s">
        <v>426</v>
      </c>
      <c r="I319" s="15">
        <v>0</v>
      </c>
      <c r="J319" s="15">
        <v>0</v>
      </c>
      <c r="K319" s="15" t="s">
        <v>2163</v>
      </c>
      <c r="L319" s="185" t="s">
        <v>490</v>
      </c>
      <c r="M319" s="335" t="s">
        <v>2163</v>
      </c>
      <c r="N319" s="15">
        <v>0</v>
      </c>
      <c r="O319" s="75">
        <v>0</v>
      </c>
      <c r="P319" s="15">
        <v>0</v>
      </c>
      <c r="Q319" s="335" t="s">
        <v>2163</v>
      </c>
      <c r="R319" s="148">
        <v>0</v>
      </c>
      <c r="S319" s="148">
        <v>0</v>
      </c>
      <c r="T319" t="s">
        <v>782</v>
      </c>
    </row>
    <row r="320" spans="1:20" x14ac:dyDescent="0.3">
      <c r="A320" s="148" t="s">
        <v>1436</v>
      </c>
      <c r="B320" s="148">
        <v>160</v>
      </c>
      <c r="C320" t="s">
        <v>202</v>
      </c>
      <c r="D320" t="s">
        <v>782</v>
      </c>
      <c r="E320" t="s">
        <v>781</v>
      </c>
      <c r="F320" t="s">
        <v>7</v>
      </c>
      <c r="G320" t="s">
        <v>423</v>
      </c>
      <c r="H320" s="148" t="s">
        <v>424</v>
      </c>
      <c r="I320" s="15">
        <v>0</v>
      </c>
      <c r="J320" s="15">
        <v>0</v>
      </c>
      <c r="K320" s="15" t="s">
        <v>2163</v>
      </c>
      <c r="L320" s="185" t="s">
        <v>1446</v>
      </c>
      <c r="M320" s="335" t="s">
        <v>2163</v>
      </c>
      <c r="N320" s="15">
        <v>0</v>
      </c>
      <c r="O320" s="75">
        <v>74.14</v>
      </c>
      <c r="P320" s="15">
        <v>0</v>
      </c>
      <c r="Q320" s="335" t="s">
        <v>2163</v>
      </c>
      <c r="R320" s="148">
        <v>0</v>
      </c>
      <c r="S320" s="148">
        <v>0</v>
      </c>
      <c r="T320" t="s">
        <v>782</v>
      </c>
    </row>
    <row r="321" spans="1:20" x14ac:dyDescent="0.3">
      <c r="A321" s="148" t="s">
        <v>564</v>
      </c>
      <c r="B321" s="148">
        <v>412</v>
      </c>
      <c r="C321" t="s">
        <v>63</v>
      </c>
      <c r="D321" t="s">
        <v>64</v>
      </c>
      <c r="E321" t="s">
        <v>565</v>
      </c>
      <c r="F321" t="s">
        <v>9</v>
      </c>
      <c r="G321" t="s">
        <v>423</v>
      </c>
      <c r="H321" s="148" t="s">
        <v>424</v>
      </c>
      <c r="I321" s="15">
        <v>1733.8140000000001</v>
      </c>
      <c r="J321" s="15">
        <v>5930.1640242000003</v>
      </c>
      <c r="K321" s="15">
        <v>121708</v>
      </c>
      <c r="L321" s="185" t="s">
        <v>1446</v>
      </c>
      <c r="M321" s="335">
        <v>0.13800078877312913</v>
      </c>
      <c r="N321" s="15">
        <v>16795.8</v>
      </c>
      <c r="O321" s="75">
        <v>74.14</v>
      </c>
      <c r="P321" s="15">
        <v>1245.2406120000001</v>
      </c>
      <c r="Q321" s="335">
        <v>0.35307422237702285</v>
      </c>
      <c r="R321" s="148" t="s">
        <v>536</v>
      </c>
      <c r="S321" s="148">
        <v>11</v>
      </c>
      <c r="T321" t="s">
        <v>64</v>
      </c>
    </row>
    <row r="322" spans="1:20" x14ac:dyDescent="0.3">
      <c r="A322" s="148" t="s">
        <v>613</v>
      </c>
      <c r="B322" s="148">
        <v>2</v>
      </c>
      <c r="C322" t="s">
        <v>80</v>
      </c>
      <c r="D322" t="s">
        <v>81</v>
      </c>
      <c r="E322" t="s">
        <v>614</v>
      </c>
      <c r="F322" t="s">
        <v>14</v>
      </c>
      <c r="G322" t="s">
        <v>423</v>
      </c>
      <c r="H322" s="148" t="s">
        <v>424</v>
      </c>
      <c r="I322" s="15">
        <v>611.18200000000002</v>
      </c>
      <c r="J322" s="15">
        <v>2090.4257946000002</v>
      </c>
      <c r="K322" s="15">
        <v>51235</v>
      </c>
      <c r="L322" s="185" t="s">
        <v>1446</v>
      </c>
      <c r="M322" s="335">
        <v>0.13800136625353765</v>
      </c>
      <c r="N322" s="15">
        <v>7070.5000000000009</v>
      </c>
      <c r="O322" s="75">
        <v>74.14</v>
      </c>
      <c r="P322" s="15">
        <v>524.20687000000009</v>
      </c>
      <c r="Q322" s="335">
        <v>0.29565459226363056</v>
      </c>
      <c r="R322" s="148" t="s">
        <v>536</v>
      </c>
      <c r="S322" s="148">
        <v>12</v>
      </c>
      <c r="T322" t="s">
        <v>615</v>
      </c>
    </row>
    <row r="323" spans="1:20" x14ac:dyDescent="0.3">
      <c r="A323" s="148" t="s">
        <v>616</v>
      </c>
      <c r="B323" s="148">
        <v>2</v>
      </c>
      <c r="C323" t="s">
        <v>80</v>
      </c>
      <c r="D323" t="s">
        <v>82</v>
      </c>
      <c r="E323" t="s">
        <v>617</v>
      </c>
      <c r="F323" t="s">
        <v>14</v>
      </c>
      <c r="G323" t="s">
        <v>423</v>
      </c>
      <c r="H323" s="148" t="s">
        <v>424</v>
      </c>
      <c r="I323" s="15">
        <v>475.7</v>
      </c>
      <c r="J323" s="15">
        <v>1627.0367100000001</v>
      </c>
      <c r="K323" s="15">
        <v>37812</v>
      </c>
      <c r="L323" s="185" t="s">
        <v>1446</v>
      </c>
      <c r="M323" s="335">
        <v>0.13800116365175077</v>
      </c>
      <c r="N323" s="15">
        <v>5218.1000000000004</v>
      </c>
      <c r="O323" s="75">
        <v>74.14</v>
      </c>
      <c r="P323" s="15">
        <v>386.869934</v>
      </c>
      <c r="Q323" s="335">
        <v>0.31180634905425347</v>
      </c>
      <c r="R323" s="148" t="s">
        <v>536</v>
      </c>
      <c r="S323" s="148">
        <v>12</v>
      </c>
      <c r="T323" t="s">
        <v>618</v>
      </c>
    </row>
    <row r="324" spans="1:20" x14ac:dyDescent="0.3">
      <c r="A324" s="148" t="s">
        <v>1313</v>
      </c>
      <c r="B324" s="148">
        <v>2</v>
      </c>
      <c r="C324" t="s">
        <v>80</v>
      </c>
      <c r="D324" t="s">
        <v>85</v>
      </c>
      <c r="E324" t="s">
        <v>608</v>
      </c>
      <c r="F324" t="s">
        <v>7</v>
      </c>
      <c r="G324" t="s">
        <v>423</v>
      </c>
      <c r="H324" s="148" t="s">
        <v>424</v>
      </c>
      <c r="I324" s="15">
        <v>0</v>
      </c>
      <c r="J324" s="15">
        <v>0</v>
      </c>
      <c r="K324" s="15" t="s">
        <v>2163</v>
      </c>
      <c r="L324" s="185" t="s">
        <v>1446</v>
      </c>
      <c r="M324" s="335" t="s">
        <v>2163</v>
      </c>
      <c r="N324" s="15">
        <v>0</v>
      </c>
      <c r="O324" s="75">
        <v>74.14</v>
      </c>
      <c r="P324" s="15">
        <v>0</v>
      </c>
      <c r="Q324" s="335" t="s">
        <v>2163</v>
      </c>
      <c r="R324" s="148">
        <v>0</v>
      </c>
      <c r="S324" s="148">
        <v>0</v>
      </c>
      <c r="T324" t="s">
        <v>96</v>
      </c>
    </row>
    <row r="325" spans="1:20" x14ac:dyDescent="0.3">
      <c r="A325" s="148" t="s">
        <v>1314</v>
      </c>
      <c r="B325" s="148">
        <v>2</v>
      </c>
      <c r="C325" t="s">
        <v>80</v>
      </c>
      <c r="D325" t="s">
        <v>86</v>
      </c>
      <c r="E325" t="s">
        <v>587</v>
      </c>
      <c r="F325" t="s">
        <v>13</v>
      </c>
      <c r="G325" t="s">
        <v>423</v>
      </c>
      <c r="H325" s="148" t="s">
        <v>424</v>
      </c>
      <c r="I325" s="15">
        <v>0</v>
      </c>
      <c r="J325" s="15">
        <v>0</v>
      </c>
      <c r="K325" s="15" t="s">
        <v>2163</v>
      </c>
      <c r="L325" s="185" t="s">
        <v>1446</v>
      </c>
      <c r="M325" s="335" t="s">
        <v>2163</v>
      </c>
      <c r="N325" s="15">
        <v>0</v>
      </c>
      <c r="O325" s="75">
        <v>74.14</v>
      </c>
      <c r="P325" s="15">
        <v>0</v>
      </c>
      <c r="Q325" s="335" t="s">
        <v>2163</v>
      </c>
      <c r="R325" s="148">
        <v>0</v>
      </c>
      <c r="S325" s="148">
        <v>0</v>
      </c>
      <c r="T325" t="s">
        <v>588</v>
      </c>
    </row>
    <row r="326" spans="1:20" x14ac:dyDescent="0.3">
      <c r="A326" s="148" t="s">
        <v>619</v>
      </c>
      <c r="B326" s="148">
        <v>2</v>
      </c>
      <c r="C326" t="s">
        <v>80</v>
      </c>
      <c r="D326" t="s">
        <v>87</v>
      </c>
      <c r="E326" t="s">
        <v>620</v>
      </c>
      <c r="F326" t="s">
        <v>14</v>
      </c>
      <c r="G326" t="s">
        <v>1043</v>
      </c>
      <c r="H326" s="148" t="s">
        <v>1044</v>
      </c>
      <c r="I326" s="15">
        <v>23.573</v>
      </c>
      <c r="J326" s="15">
        <v>80.62673190000001</v>
      </c>
      <c r="K326" s="15">
        <v>0</v>
      </c>
      <c r="L326" s="185" t="s">
        <v>490</v>
      </c>
      <c r="M326" s="335" t="s">
        <v>2163</v>
      </c>
      <c r="N326" s="15">
        <v>0</v>
      </c>
      <c r="O326" s="75">
        <v>0</v>
      </c>
      <c r="P326" s="15">
        <v>0</v>
      </c>
      <c r="Q326" s="335" t="s">
        <v>2163</v>
      </c>
      <c r="R326" s="148" t="s">
        <v>536</v>
      </c>
      <c r="S326" s="148">
        <v>11</v>
      </c>
      <c r="T326" t="s">
        <v>621</v>
      </c>
    </row>
    <row r="327" spans="1:20" x14ac:dyDescent="0.3">
      <c r="A327" s="148" t="s">
        <v>619</v>
      </c>
      <c r="B327" s="148">
        <v>2</v>
      </c>
      <c r="C327" t="s">
        <v>80</v>
      </c>
      <c r="D327" t="s">
        <v>87</v>
      </c>
      <c r="E327" t="s">
        <v>620</v>
      </c>
      <c r="F327" t="s">
        <v>14</v>
      </c>
      <c r="G327" t="s">
        <v>423</v>
      </c>
      <c r="H327" s="148" t="s">
        <v>424</v>
      </c>
      <c r="I327" s="15">
        <v>807.12</v>
      </c>
      <c r="J327" s="15">
        <v>2760.5925360000001</v>
      </c>
      <c r="K327" s="15">
        <v>61918</v>
      </c>
      <c r="L327" s="185" t="s">
        <v>1446</v>
      </c>
      <c r="M327" s="335">
        <v>0.13800025840627925</v>
      </c>
      <c r="N327" s="15">
        <v>8544.6999999999989</v>
      </c>
      <c r="O327" s="75">
        <v>74.14</v>
      </c>
      <c r="P327" s="15">
        <v>633.50405799999999</v>
      </c>
      <c r="Q327" s="335">
        <v>0.3230765896988777</v>
      </c>
      <c r="R327" s="148" t="s">
        <v>536</v>
      </c>
      <c r="S327" s="148">
        <v>12</v>
      </c>
      <c r="T327" t="s">
        <v>621</v>
      </c>
    </row>
    <row r="328" spans="1:20" x14ac:dyDescent="0.3">
      <c r="A328" s="148" t="s">
        <v>820</v>
      </c>
      <c r="B328" s="148">
        <v>2</v>
      </c>
      <c r="C328" t="s">
        <v>80</v>
      </c>
      <c r="D328" t="s">
        <v>226</v>
      </c>
      <c r="E328" t="s">
        <v>821</v>
      </c>
      <c r="F328" t="s">
        <v>13</v>
      </c>
      <c r="G328" t="s">
        <v>425</v>
      </c>
      <c r="H328" s="148" t="s">
        <v>426</v>
      </c>
      <c r="I328" s="15">
        <v>2151.8269999999998</v>
      </c>
      <c r="J328" s="15">
        <v>7359.8938880999995</v>
      </c>
      <c r="K328" s="15">
        <v>0</v>
      </c>
      <c r="L328" s="185" t="s">
        <v>490</v>
      </c>
      <c r="M328" s="335" t="s">
        <v>2163</v>
      </c>
      <c r="N328" s="15">
        <v>0</v>
      </c>
      <c r="O328" s="75">
        <v>0</v>
      </c>
      <c r="P328" s="15">
        <v>0</v>
      </c>
      <c r="Q328" s="335" t="s">
        <v>2163</v>
      </c>
      <c r="R328" s="148" t="s">
        <v>536</v>
      </c>
      <c r="S328" s="148">
        <v>12</v>
      </c>
      <c r="T328" t="s">
        <v>226</v>
      </c>
    </row>
    <row r="329" spans="1:20" x14ac:dyDescent="0.3">
      <c r="A329" s="148" t="s">
        <v>820</v>
      </c>
      <c r="B329" s="148">
        <v>2</v>
      </c>
      <c r="C329" t="s">
        <v>80</v>
      </c>
      <c r="D329" t="s">
        <v>226</v>
      </c>
      <c r="E329" t="s">
        <v>821</v>
      </c>
      <c r="F329" t="s">
        <v>13</v>
      </c>
      <c r="G329" t="s">
        <v>423</v>
      </c>
      <c r="H329" s="148" t="s">
        <v>424</v>
      </c>
      <c r="I329" s="15">
        <v>239.99699999999999</v>
      </c>
      <c r="J329" s="15">
        <v>820.86173910000002</v>
      </c>
      <c r="K329" s="15">
        <v>17402</v>
      </c>
      <c r="L329" s="185" t="s">
        <v>1446</v>
      </c>
      <c r="M329" s="335">
        <v>0.13800712561774509</v>
      </c>
      <c r="N329" s="15">
        <v>2401.6</v>
      </c>
      <c r="O329" s="75">
        <v>74.14</v>
      </c>
      <c r="P329" s="15">
        <v>178.05462399999999</v>
      </c>
      <c r="Q329" s="335">
        <v>0.34179785938540974</v>
      </c>
      <c r="R329" s="148" t="s">
        <v>536</v>
      </c>
      <c r="S329" s="148">
        <v>8</v>
      </c>
      <c r="T329" t="s">
        <v>226</v>
      </c>
    </row>
    <row r="330" spans="1:20" x14ac:dyDescent="0.3">
      <c r="A330" s="148" t="s">
        <v>622</v>
      </c>
      <c r="B330" s="148">
        <v>2</v>
      </c>
      <c r="C330" t="s">
        <v>80</v>
      </c>
      <c r="D330" t="s">
        <v>90</v>
      </c>
      <c r="E330" t="s">
        <v>623</v>
      </c>
      <c r="F330" t="s">
        <v>14</v>
      </c>
      <c r="G330" t="s">
        <v>423</v>
      </c>
      <c r="H330" s="148" t="s">
        <v>424</v>
      </c>
      <c r="I330" s="15">
        <v>68.007000000000005</v>
      </c>
      <c r="J330" s="15">
        <v>232.60434210000003</v>
      </c>
      <c r="K330" s="15">
        <v>8037</v>
      </c>
      <c r="L330" s="185" t="s">
        <v>1446</v>
      </c>
      <c r="M330" s="335">
        <v>0.13801169590643272</v>
      </c>
      <c r="N330" s="15">
        <v>1109.1999999999998</v>
      </c>
      <c r="O330" s="75">
        <v>74.14</v>
      </c>
      <c r="P330" s="15">
        <v>82.236087999999995</v>
      </c>
      <c r="Q330" s="335">
        <v>0.2097045998016589</v>
      </c>
      <c r="R330" s="148" t="s">
        <v>536</v>
      </c>
      <c r="S330" s="148">
        <v>12</v>
      </c>
      <c r="T330" t="s">
        <v>90</v>
      </c>
    </row>
    <row r="331" spans="1:20" x14ac:dyDescent="0.3">
      <c r="A331" s="148" t="s">
        <v>1315</v>
      </c>
      <c r="B331" s="148">
        <v>2</v>
      </c>
      <c r="C331" t="s">
        <v>80</v>
      </c>
      <c r="D331" t="s">
        <v>91</v>
      </c>
      <c r="E331" t="s">
        <v>587</v>
      </c>
      <c r="F331" t="s">
        <v>13</v>
      </c>
      <c r="G331" t="s">
        <v>423</v>
      </c>
      <c r="H331" s="148" t="s">
        <v>424</v>
      </c>
      <c r="I331" s="15">
        <v>0</v>
      </c>
      <c r="J331" s="15">
        <v>0</v>
      </c>
      <c r="K331" s="15" t="s">
        <v>2163</v>
      </c>
      <c r="L331" s="185" t="s">
        <v>1446</v>
      </c>
      <c r="M331" s="335" t="s">
        <v>2163</v>
      </c>
      <c r="N331" s="15">
        <v>0</v>
      </c>
      <c r="O331" s="75">
        <v>74.14</v>
      </c>
      <c r="P331" s="15">
        <v>0</v>
      </c>
      <c r="Q331" s="335" t="s">
        <v>2163</v>
      </c>
      <c r="R331" s="148">
        <v>0</v>
      </c>
      <c r="S331" s="148">
        <v>0</v>
      </c>
      <c r="T331" t="s">
        <v>588</v>
      </c>
    </row>
    <row r="332" spans="1:20" x14ac:dyDescent="0.3">
      <c r="A332" s="148" t="s">
        <v>1437</v>
      </c>
      <c r="B332" s="148">
        <v>2</v>
      </c>
      <c r="C332" t="s">
        <v>80</v>
      </c>
      <c r="D332" t="s">
        <v>393</v>
      </c>
      <c r="E332" t="s">
        <v>608</v>
      </c>
      <c r="F332" t="s">
        <v>7</v>
      </c>
      <c r="G332" t="s">
        <v>423</v>
      </c>
      <c r="H332" s="148" t="s">
        <v>424</v>
      </c>
      <c r="I332" s="15">
        <v>0</v>
      </c>
      <c r="J332" s="15">
        <v>0</v>
      </c>
      <c r="K332" s="15" t="s">
        <v>2163</v>
      </c>
      <c r="L332" s="185" t="s">
        <v>1446</v>
      </c>
      <c r="M332" s="335" t="s">
        <v>2163</v>
      </c>
      <c r="N332" s="15">
        <v>0</v>
      </c>
      <c r="O332" s="75">
        <v>74.14</v>
      </c>
      <c r="P332" s="15">
        <v>0</v>
      </c>
      <c r="Q332" s="335" t="s">
        <v>2163</v>
      </c>
      <c r="R332" s="148">
        <v>0</v>
      </c>
      <c r="S332" s="148">
        <v>0</v>
      </c>
      <c r="T332" t="s">
        <v>96</v>
      </c>
    </row>
    <row r="333" spans="1:20" x14ac:dyDescent="0.3">
      <c r="A333" s="148" t="s">
        <v>1438</v>
      </c>
      <c r="B333" s="148">
        <v>2</v>
      </c>
      <c r="C333" t="s">
        <v>80</v>
      </c>
      <c r="D333" t="s">
        <v>394</v>
      </c>
      <c r="E333" t="s">
        <v>611</v>
      </c>
      <c r="F333" t="s">
        <v>14</v>
      </c>
      <c r="G333" t="s">
        <v>423</v>
      </c>
      <c r="H333" s="148" t="s">
        <v>424</v>
      </c>
      <c r="I333" s="15">
        <v>0</v>
      </c>
      <c r="J333" s="15">
        <v>0</v>
      </c>
      <c r="K333" s="15" t="s">
        <v>2163</v>
      </c>
      <c r="L333" s="185" t="s">
        <v>1446</v>
      </c>
      <c r="M333" s="335" t="s">
        <v>2163</v>
      </c>
      <c r="N333" s="15">
        <v>0</v>
      </c>
      <c r="O333" s="75">
        <v>74.14</v>
      </c>
      <c r="P333" s="15">
        <v>0</v>
      </c>
      <c r="Q333" s="335" t="s">
        <v>2163</v>
      </c>
      <c r="R333" s="148">
        <v>0</v>
      </c>
      <c r="S333" s="148">
        <v>0</v>
      </c>
      <c r="T333" t="s">
        <v>612</v>
      </c>
    </row>
    <row r="334" spans="1:20" x14ac:dyDescent="0.3">
      <c r="A334" s="148" t="s">
        <v>566</v>
      </c>
      <c r="B334" s="148">
        <v>635</v>
      </c>
      <c r="C334" t="s">
        <v>65</v>
      </c>
      <c r="D334" t="s">
        <v>66</v>
      </c>
      <c r="E334" t="s">
        <v>567</v>
      </c>
      <c r="F334" t="s">
        <v>9</v>
      </c>
      <c r="G334" t="s">
        <v>423</v>
      </c>
      <c r="H334" s="148" t="s">
        <v>424</v>
      </c>
      <c r="I334" s="15">
        <v>929.50099999999998</v>
      </c>
      <c r="J334" s="15">
        <v>3179.1722703</v>
      </c>
      <c r="K334" s="15">
        <v>109323</v>
      </c>
      <c r="L334" s="185" t="s">
        <v>1446</v>
      </c>
      <c r="M334" s="335">
        <v>0.13800023782735565</v>
      </c>
      <c r="N334" s="15">
        <v>15086.600000000002</v>
      </c>
      <c r="O334" s="75">
        <v>74.14</v>
      </c>
      <c r="P334" s="15">
        <v>1118.5205240000003</v>
      </c>
      <c r="Q334" s="335">
        <v>0.21072821379900042</v>
      </c>
      <c r="R334" s="148" t="s">
        <v>536</v>
      </c>
      <c r="S334" s="148">
        <v>9</v>
      </c>
      <c r="T334" t="s">
        <v>66</v>
      </c>
    </row>
    <row r="335" spans="1:20" x14ac:dyDescent="0.3">
      <c r="A335" s="148" t="s">
        <v>624</v>
      </c>
      <c r="B335" s="148">
        <v>2</v>
      </c>
      <c r="C335" t="s">
        <v>80</v>
      </c>
      <c r="D335" t="s">
        <v>102</v>
      </c>
      <c r="E335" t="s">
        <v>625</v>
      </c>
      <c r="F335" t="s">
        <v>13</v>
      </c>
      <c r="G335" t="s">
        <v>423</v>
      </c>
      <c r="H335" s="148" t="s">
        <v>424</v>
      </c>
      <c r="I335" s="15">
        <v>431.35800000000006</v>
      </c>
      <c r="J335" s="15">
        <v>1475.3737674000004</v>
      </c>
      <c r="K335" s="15">
        <v>31942</v>
      </c>
      <c r="L335" s="185" t="s">
        <v>1446</v>
      </c>
      <c r="M335" s="335">
        <v>0.13800325590132115</v>
      </c>
      <c r="N335" s="15">
        <v>4408.1000000000004</v>
      </c>
      <c r="O335" s="75">
        <v>74.14</v>
      </c>
      <c r="P335" s="15">
        <v>326.81653400000005</v>
      </c>
      <c r="Q335" s="335">
        <v>0.33469607481681457</v>
      </c>
      <c r="R335" s="148" t="s">
        <v>536</v>
      </c>
      <c r="S335" s="148">
        <v>12</v>
      </c>
      <c r="T335" t="s">
        <v>102</v>
      </c>
    </row>
    <row r="336" spans="1:20" x14ac:dyDescent="0.3">
      <c r="A336" s="148" t="s">
        <v>1345</v>
      </c>
      <c r="B336" s="148">
        <v>2</v>
      </c>
      <c r="C336" t="s">
        <v>80</v>
      </c>
      <c r="D336" t="s">
        <v>93</v>
      </c>
      <c r="E336" t="s">
        <v>587</v>
      </c>
      <c r="F336" t="s">
        <v>13</v>
      </c>
      <c r="G336" t="s">
        <v>423</v>
      </c>
      <c r="H336" s="148" t="s">
        <v>424</v>
      </c>
      <c r="I336" s="15">
        <v>0</v>
      </c>
      <c r="J336" s="15">
        <v>0</v>
      </c>
      <c r="K336" s="15" t="s">
        <v>2163</v>
      </c>
      <c r="L336" s="185" t="s">
        <v>1446</v>
      </c>
      <c r="M336" s="335" t="s">
        <v>2163</v>
      </c>
      <c r="N336" s="15">
        <v>0</v>
      </c>
      <c r="O336" s="75">
        <v>74.14</v>
      </c>
      <c r="P336" s="15">
        <v>0</v>
      </c>
      <c r="Q336" s="335" t="s">
        <v>2163</v>
      </c>
      <c r="R336" s="148">
        <v>0</v>
      </c>
      <c r="S336" s="148">
        <v>0</v>
      </c>
      <c r="T336" t="s">
        <v>588</v>
      </c>
    </row>
    <row r="337" spans="1:20" x14ac:dyDescent="0.3">
      <c r="A337" s="148" t="s">
        <v>626</v>
      </c>
      <c r="B337" s="148">
        <v>169</v>
      </c>
      <c r="C337" t="s">
        <v>103</v>
      </c>
      <c r="D337" t="s">
        <v>104</v>
      </c>
      <c r="E337" t="s">
        <v>1320</v>
      </c>
      <c r="F337" t="s">
        <v>9</v>
      </c>
      <c r="G337" t="s">
        <v>423</v>
      </c>
      <c r="H337" s="148" t="s">
        <v>424</v>
      </c>
      <c r="I337" s="15">
        <v>0</v>
      </c>
      <c r="J337" s="15">
        <v>0</v>
      </c>
      <c r="K337" s="15" t="s">
        <v>2163</v>
      </c>
      <c r="L337" s="185" t="s">
        <v>1446</v>
      </c>
      <c r="M337" s="335" t="s">
        <v>2163</v>
      </c>
      <c r="N337" s="15">
        <v>0</v>
      </c>
      <c r="O337" s="75">
        <v>74.14</v>
      </c>
      <c r="P337" s="15">
        <v>0</v>
      </c>
      <c r="Q337" s="335" t="s">
        <v>2163</v>
      </c>
      <c r="R337" s="148">
        <v>0</v>
      </c>
      <c r="S337" s="148">
        <v>0</v>
      </c>
      <c r="T337" t="s">
        <v>104</v>
      </c>
    </row>
    <row r="338" spans="1:20" x14ac:dyDescent="0.3">
      <c r="A338" s="148" t="s">
        <v>626</v>
      </c>
      <c r="B338" s="148">
        <v>169</v>
      </c>
      <c r="C338" t="s">
        <v>1440</v>
      </c>
      <c r="D338" t="s">
        <v>104</v>
      </c>
      <c r="E338" t="s">
        <v>627</v>
      </c>
      <c r="F338" t="s">
        <v>9</v>
      </c>
      <c r="G338" t="s">
        <v>435</v>
      </c>
      <c r="H338" s="148" t="s">
        <v>424</v>
      </c>
      <c r="I338" s="15">
        <v>-14</v>
      </c>
      <c r="J338" s="15">
        <v>-47.8842</v>
      </c>
      <c r="K338" s="15">
        <v>1638</v>
      </c>
      <c r="L338" s="185" t="s">
        <v>1446</v>
      </c>
      <c r="M338" s="335">
        <v>0.1336996336996337</v>
      </c>
      <c r="N338" s="15">
        <v>219</v>
      </c>
      <c r="O338" s="75">
        <v>72.233333333333306</v>
      </c>
      <c r="P338" s="15">
        <v>15.819099999999993</v>
      </c>
      <c r="Q338" s="335">
        <v>-0.21864931506849314</v>
      </c>
      <c r="R338" s="148" t="s">
        <v>573</v>
      </c>
      <c r="S338" s="148">
        <v>12</v>
      </c>
      <c r="T338" t="s">
        <v>112</v>
      </c>
    </row>
    <row r="339" spans="1:20" x14ac:dyDescent="0.3">
      <c r="A339" s="148" t="s">
        <v>628</v>
      </c>
      <c r="B339" s="148">
        <v>169</v>
      </c>
      <c r="C339" t="s">
        <v>1440</v>
      </c>
      <c r="D339" t="s">
        <v>105</v>
      </c>
      <c r="E339" t="s">
        <v>629</v>
      </c>
      <c r="F339" t="s">
        <v>11</v>
      </c>
      <c r="G339" t="s">
        <v>423</v>
      </c>
      <c r="H339" s="148" t="s">
        <v>424</v>
      </c>
      <c r="I339" s="15">
        <v>1176</v>
      </c>
      <c r="J339" s="15">
        <v>4022.2728000000002</v>
      </c>
      <c r="K339" s="15">
        <v>96222</v>
      </c>
      <c r="L339" s="185" t="s">
        <v>1446</v>
      </c>
      <c r="M339" s="335">
        <v>0.13355573569453971</v>
      </c>
      <c r="N339" s="15">
        <v>12851</v>
      </c>
      <c r="O339" s="75">
        <v>74.14</v>
      </c>
      <c r="P339" s="15">
        <v>952.77314000000001</v>
      </c>
      <c r="Q339" s="335">
        <v>0.31299298109096568</v>
      </c>
      <c r="R339" s="148" t="s">
        <v>573</v>
      </c>
      <c r="S339" s="148">
        <v>12</v>
      </c>
      <c r="T339" t="s">
        <v>105</v>
      </c>
    </row>
    <row r="340" spans="1:20" x14ac:dyDescent="0.3">
      <c r="A340" s="148" t="s">
        <v>630</v>
      </c>
      <c r="B340" s="148">
        <v>169</v>
      </c>
      <c r="C340" t="s">
        <v>103</v>
      </c>
      <c r="D340" t="s">
        <v>173</v>
      </c>
      <c r="E340" t="s">
        <v>631</v>
      </c>
      <c r="F340" t="s">
        <v>9</v>
      </c>
      <c r="G340" t="s">
        <v>428</v>
      </c>
      <c r="H340" s="148" t="s">
        <v>429</v>
      </c>
      <c r="I340" s="15">
        <v>1121.7429999999999</v>
      </c>
      <c r="J340" s="15">
        <v>3836.6975828999998</v>
      </c>
      <c r="K340" s="15">
        <v>0</v>
      </c>
      <c r="L340" s="185" t="s">
        <v>490</v>
      </c>
      <c r="M340" s="335" t="s">
        <v>2163</v>
      </c>
      <c r="N340" s="15">
        <v>0</v>
      </c>
      <c r="O340" s="75">
        <v>0</v>
      </c>
      <c r="P340" s="15">
        <v>0</v>
      </c>
      <c r="Q340" s="335" t="s">
        <v>2163</v>
      </c>
      <c r="R340" s="148" t="s">
        <v>536</v>
      </c>
      <c r="S340" s="148">
        <v>8</v>
      </c>
      <c r="T340" t="s">
        <v>632</v>
      </c>
    </row>
    <row r="341" spans="1:20" x14ac:dyDescent="0.3">
      <c r="A341" s="148" t="s">
        <v>630</v>
      </c>
      <c r="B341" s="148">
        <v>169</v>
      </c>
      <c r="C341" t="s">
        <v>103</v>
      </c>
      <c r="D341" t="s">
        <v>173</v>
      </c>
      <c r="E341" t="s">
        <v>631</v>
      </c>
      <c r="F341" t="s">
        <v>9</v>
      </c>
      <c r="G341" t="s">
        <v>423</v>
      </c>
      <c r="H341" s="148" t="s">
        <v>424</v>
      </c>
      <c r="I341" s="15">
        <v>42283.040999999997</v>
      </c>
      <c r="J341" s="15">
        <v>144620.68513229999</v>
      </c>
      <c r="K341" s="15">
        <v>3000885</v>
      </c>
      <c r="L341" s="185" t="s">
        <v>1446</v>
      </c>
      <c r="M341" s="335">
        <v>0.13800002332645203</v>
      </c>
      <c r="N341" s="15">
        <v>414122.2</v>
      </c>
      <c r="O341" s="75">
        <v>74.14</v>
      </c>
      <c r="P341" s="15">
        <v>30703.019907999998</v>
      </c>
      <c r="Q341" s="335">
        <v>0.34922224679647695</v>
      </c>
      <c r="R341" s="148" t="s">
        <v>536</v>
      </c>
      <c r="S341" s="148">
        <v>12</v>
      </c>
      <c r="T341" t="s">
        <v>632</v>
      </c>
    </row>
    <row r="342" spans="1:20" x14ac:dyDescent="0.3">
      <c r="A342" s="148" t="s">
        <v>633</v>
      </c>
      <c r="B342" s="148">
        <v>169</v>
      </c>
      <c r="C342" t="s">
        <v>1440</v>
      </c>
      <c r="D342" t="s">
        <v>107</v>
      </c>
      <c r="E342" t="s">
        <v>634</v>
      </c>
      <c r="F342" t="s">
        <v>5</v>
      </c>
      <c r="G342" t="s">
        <v>423</v>
      </c>
      <c r="H342" s="148" t="s">
        <v>424</v>
      </c>
      <c r="I342" s="15">
        <v>1188</v>
      </c>
      <c r="J342" s="15">
        <v>4063.3164000000002</v>
      </c>
      <c r="K342" s="15">
        <v>89040</v>
      </c>
      <c r="L342" s="185" t="s">
        <v>1446</v>
      </c>
      <c r="M342" s="335">
        <v>0.13358041329739442</v>
      </c>
      <c r="N342" s="15">
        <v>11894</v>
      </c>
      <c r="O342" s="75">
        <v>74.14</v>
      </c>
      <c r="P342" s="15">
        <v>881.82116000000008</v>
      </c>
      <c r="Q342" s="335">
        <v>0.34162740877753489</v>
      </c>
      <c r="R342" s="148" t="s">
        <v>573</v>
      </c>
      <c r="S342" s="148">
        <v>12</v>
      </c>
      <c r="T342" t="s">
        <v>107</v>
      </c>
    </row>
    <row r="343" spans="1:20" x14ac:dyDescent="0.3">
      <c r="A343" s="148" t="s">
        <v>635</v>
      </c>
      <c r="B343" s="148">
        <v>169</v>
      </c>
      <c r="C343" t="s">
        <v>103</v>
      </c>
      <c r="D343" t="s">
        <v>108</v>
      </c>
      <c r="E343" t="s">
        <v>636</v>
      </c>
      <c r="F343" t="s">
        <v>9</v>
      </c>
      <c r="G343" t="s">
        <v>428</v>
      </c>
      <c r="H343" s="148" t="s">
        <v>429</v>
      </c>
      <c r="I343" s="15">
        <v>730.81000000000017</v>
      </c>
      <c r="J343" s="15">
        <v>2499.5894430000008</v>
      </c>
      <c r="K343" s="15">
        <v>0</v>
      </c>
      <c r="L343" s="185" t="s">
        <v>490</v>
      </c>
      <c r="M343" s="335" t="s">
        <v>2163</v>
      </c>
      <c r="N343" s="15">
        <v>0</v>
      </c>
      <c r="O343" s="75">
        <v>0</v>
      </c>
      <c r="P343" s="15">
        <v>0</v>
      </c>
      <c r="Q343" s="335" t="s">
        <v>2163</v>
      </c>
      <c r="R343" s="148" t="s">
        <v>536</v>
      </c>
      <c r="S343" s="148">
        <v>12</v>
      </c>
      <c r="T343" t="s">
        <v>108</v>
      </c>
    </row>
    <row r="344" spans="1:20" x14ac:dyDescent="0.3">
      <c r="A344" s="148" t="s">
        <v>635</v>
      </c>
      <c r="B344" s="148">
        <v>169</v>
      </c>
      <c r="C344" t="s">
        <v>103</v>
      </c>
      <c r="D344" t="s">
        <v>108</v>
      </c>
      <c r="E344" t="s">
        <v>636</v>
      </c>
      <c r="F344" t="s">
        <v>9</v>
      </c>
      <c r="G344" t="s">
        <v>423</v>
      </c>
      <c r="H344" s="148" t="s">
        <v>424</v>
      </c>
      <c r="I344" s="15">
        <v>1750.759</v>
      </c>
      <c r="J344" s="15">
        <v>5988.1210077000005</v>
      </c>
      <c r="K344" s="15">
        <v>127533</v>
      </c>
      <c r="L344" s="185" t="s">
        <v>1446</v>
      </c>
      <c r="M344" s="335">
        <v>0.13800114480173756</v>
      </c>
      <c r="N344" s="15">
        <v>17599.699999999997</v>
      </c>
      <c r="O344" s="75">
        <v>74.14</v>
      </c>
      <c r="P344" s="15">
        <v>1304.8417579999996</v>
      </c>
      <c r="Q344" s="335">
        <v>0.34023994770933602</v>
      </c>
      <c r="R344" s="148" t="s">
        <v>536</v>
      </c>
      <c r="S344" s="148">
        <v>12</v>
      </c>
      <c r="T344" t="s">
        <v>108</v>
      </c>
    </row>
    <row r="345" spans="1:20" x14ac:dyDescent="0.3">
      <c r="A345" s="148" t="s">
        <v>568</v>
      </c>
      <c r="B345" s="148">
        <v>293</v>
      </c>
      <c r="C345" t="s">
        <v>67</v>
      </c>
      <c r="D345" t="s">
        <v>68</v>
      </c>
      <c r="E345" t="s">
        <v>569</v>
      </c>
      <c r="F345" t="s">
        <v>4</v>
      </c>
      <c r="G345" t="s">
        <v>425</v>
      </c>
      <c r="H345" s="148" t="s">
        <v>426</v>
      </c>
      <c r="I345" s="15">
        <v>2E-3</v>
      </c>
      <c r="J345" s="15">
        <v>6.8406000000000005E-3</v>
      </c>
      <c r="K345" s="15">
        <v>0</v>
      </c>
      <c r="L345" s="185" t="s">
        <v>490</v>
      </c>
      <c r="M345" s="335" t="s">
        <v>2163</v>
      </c>
      <c r="N345" s="15">
        <v>0</v>
      </c>
      <c r="O345" s="75">
        <v>0</v>
      </c>
      <c r="P345" s="15">
        <v>0</v>
      </c>
      <c r="Q345" s="335" t="s">
        <v>2163</v>
      </c>
      <c r="R345" s="148" t="s">
        <v>536</v>
      </c>
      <c r="S345" s="148">
        <v>1</v>
      </c>
      <c r="T345" t="s">
        <v>68</v>
      </c>
    </row>
    <row r="346" spans="1:20" x14ac:dyDescent="0.3">
      <c r="A346" s="148" t="s">
        <v>568</v>
      </c>
      <c r="B346" s="148">
        <v>293</v>
      </c>
      <c r="C346" t="s">
        <v>67</v>
      </c>
      <c r="D346" t="s">
        <v>68</v>
      </c>
      <c r="E346" t="s">
        <v>569</v>
      </c>
      <c r="F346" t="s">
        <v>4</v>
      </c>
      <c r="G346" t="s">
        <v>423</v>
      </c>
      <c r="H346" s="148" t="s">
        <v>424</v>
      </c>
      <c r="I346" s="15">
        <v>642.18200000000002</v>
      </c>
      <c r="J346" s="15">
        <v>2196.4550945999999</v>
      </c>
      <c r="K346" s="15">
        <v>56911</v>
      </c>
      <c r="L346" s="185" t="s">
        <v>1446</v>
      </c>
      <c r="M346" s="335">
        <v>0.13799968371668045</v>
      </c>
      <c r="N346" s="15">
        <v>7853.7000000000007</v>
      </c>
      <c r="O346" s="75">
        <v>74.14</v>
      </c>
      <c r="P346" s="15">
        <v>582.27331800000013</v>
      </c>
      <c r="Q346" s="335">
        <v>0.27967137713434431</v>
      </c>
      <c r="R346" s="148" t="s">
        <v>536</v>
      </c>
      <c r="S346" s="148">
        <v>12</v>
      </c>
      <c r="T346" t="s">
        <v>68</v>
      </c>
    </row>
    <row r="347" spans="1:20" x14ac:dyDescent="0.3">
      <c r="A347" s="148" t="s">
        <v>568</v>
      </c>
      <c r="B347" s="148">
        <v>293</v>
      </c>
      <c r="C347" t="s">
        <v>67</v>
      </c>
      <c r="D347" t="s">
        <v>68</v>
      </c>
      <c r="E347" t="s">
        <v>569</v>
      </c>
      <c r="F347" t="s">
        <v>4</v>
      </c>
      <c r="G347" t="s">
        <v>425</v>
      </c>
      <c r="H347" s="148" t="s">
        <v>424</v>
      </c>
      <c r="I347" s="15">
        <v>0</v>
      </c>
      <c r="J347" s="15">
        <v>0</v>
      </c>
      <c r="K347" s="15" t="s">
        <v>2163</v>
      </c>
      <c r="L347" s="185" t="s">
        <v>490</v>
      </c>
      <c r="M347" s="335" t="s">
        <v>2163</v>
      </c>
      <c r="N347" s="15">
        <v>0</v>
      </c>
      <c r="O347" s="75">
        <v>0</v>
      </c>
      <c r="P347" s="15">
        <v>0</v>
      </c>
      <c r="Q347" s="335" t="s">
        <v>2163</v>
      </c>
      <c r="R347" s="148">
        <v>0</v>
      </c>
      <c r="S347" s="148">
        <v>0</v>
      </c>
      <c r="T347" t="s">
        <v>68</v>
      </c>
    </row>
    <row r="348" spans="1:20" x14ac:dyDescent="0.3">
      <c r="A348" s="148" t="s">
        <v>637</v>
      </c>
      <c r="B348" s="148">
        <v>169</v>
      </c>
      <c r="C348" t="s">
        <v>103</v>
      </c>
      <c r="D348" t="s">
        <v>111</v>
      </c>
      <c r="E348" t="s">
        <v>638</v>
      </c>
      <c r="F348" t="s">
        <v>5</v>
      </c>
      <c r="G348" t="s">
        <v>423</v>
      </c>
      <c r="H348" s="148" t="s">
        <v>424</v>
      </c>
      <c r="I348" s="15">
        <v>1293.673</v>
      </c>
      <c r="J348" s="15">
        <v>4424.7497619000005</v>
      </c>
      <c r="K348" s="15">
        <v>93715</v>
      </c>
      <c r="L348" s="185" t="s">
        <v>1446</v>
      </c>
      <c r="M348" s="335">
        <v>0.13800032011951127</v>
      </c>
      <c r="N348" s="15">
        <v>12932.699999999999</v>
      </c>
      <c r="O348" s="75">
        <v>74.14</v>
      </c>
      <c r="P348" s="15">
        <v>958.83037799999988</v>
      </c>
      <c r="Q348" s="335">
        <v>0.34213658106195927</v>
      </c>
      <c r="R348" s="148" t="s">
        <v>536</v>
      </c>
      <c r="S348" s="148">
        <v>12</v>
      </c>
      <c r="T348" t="s">
        <v>111</v>
      </c>
    </row>
    <row r="349" spans="1:20" x14ac:dyDescent="0.3">
      <c r="A349" s="148" t="s">
        <v>639</v>
      </c>
      <c r="B349" s="148">
        <v>169</v>
      </c>
      <c r="C349" t="s">
        <v>103</v>
      </c>
      <c r="D349" t="s">
        <v>112</v>
      </c>
      <c r="E349" t="s">
        <v>627</v>
      </c>
      <c r="F349" t="s">
        <v>9</v>
      </c>
      <c r="G349" t="s">
        <v>428</v>
      </c>
      <c r="H349" s="148" t="s">
        <v>429</v>
      </c>
      <c r="I349" s="15">
        <v>500.67300000000006</v>
      </c>
      <c r="J349" s="15">
        <v>1712.4518619000003</v>
      </c>
      <c r="K349" s="15">
        <v>0</v>
      </c>
      <c r="L349" s="185" t="s">
        <v>490</v>
      </c>
      <c r="M349" s="335" t="s">
        <v>2163</v>
      </c>
      <c r="N349" s="15">
        <v>0</v>
      </c>
      <c r="O349" s="75">
        <v>0</v>
      </c>
      <c r="P349" s="15">
        <v>0</v>
      </c>
      <c r="Q349" s="335" t="s">
        <v>2163</v>
      </c>
      <c r="R349" s="148" t="s">
        <v>536</v>
      </c>
      <c r="S349" s="148">
        <v>12</v>
      </c>
      <c r="T349" t="s">
        <v>112</v>
      </c>
    </row>
    <row r="350" spans="1:20" x14ac:dyDescent="0.3">
      <c r="A350" s="148" t="s">
        <v>639</v>
      </c>
      <c r="B350" s="148">
        <v>169</v>
      </c>
      <c r="C350" t="s">
        <v>103</v>
      </c>
      <c r="D350" t="s">
        <v>112</v>
      </c>
      <c r="E350" t="s">
        <v>627</v>
      </c>
      <c r="F350" t="s">
        <v>9</v>
      </c>
      <c r="G350" t="s">
        <v>423</v>
      </c>
      <c r="H350" s="148" t="s">
        <v>424</v>
      </c>
      <c r="I350" s="15">
        <v>5464.3270000000002</v>
      </c>
      <c r="J350" s="15">
        <v>18689.637638100001</v>
      </c>
      <c r="K350" s="15">
        <v>379012</v>
      </c>
      <c r="L350" s="185" t="s">
        <v>1446</v>
      </c>
      <c r="M350" s="335">
        <v>0.13800011609131108</v>
      </c>
      <c r="N350" s="15">
        <v>52303.7</v>
      </c>
      <c r="O350" s="75">
        <v>74.14</v>
      </c>
      <c r="P350" s="15">
        <v>3877.7963180000002</v>
      </c>
      <c r="Q350" s="335">
        <v>0.35732916864581288</v>
      </c>
      <c r="R350" s="148" t="s">
        <v>536</v>
      </c>
      <c r="S350" s="148">
        <v>12</v>
      </c>
      <c r="T350" t="s">
        <v>112</v>
      </c>
    </row>
    <row r="351" spans="1:20" x14ac:dyDescent="0.3">
      <c r="A351" s="148" t="s">
        <v>640</v>
      </c>
      <c r="B351" s="148">
        <v>169</v>
      </c>
      <c r="C351" t="s">
        <v>103</v>
      </c>
      <c r="D351" t="s">
        <v>113</v>
      </c>
      <c r="E351" t="s">
        <v>641</v>
      </c>
      <c r="F351" t="s">
        <v>5</v>
      </c>
      <c r="G351" t="s">
        <v>428</v>
      </c>
      <c r="H351" s="148" t="s">
        <v>429</v>
      </c>
      <c r="I351" s="15">
        <v>269.92099999999999</v>
      </c>
      <c r="J351" s="15">
        <v>923.21079629999997</v>
      </c>
      <c r="K351" s="15">
        <v>0</v>
      </c>
      <c r="L351" s="185" t="s">
        <v>490</v>
      </c>
      <c r="M351" s="335" t="s">
        <v>2163</v>
      </c>
      <c r="N351" s="15">
        <v>0</v>
      </c>
      <c r="O351" s="75">
        <v>0</v>
      </c>
      <c r="P351" s="15">
        <v>0</v>
      </c>
      <c r="Q351" s="335" t="s">
        <v>2163</v>
      </c>
      <c r="R351" s="148" t="s">
        <v>536</v>
      </c>
      <c r="S351" s="148">
        <v>10</v>
      </c>
      <c r="T351" t="s">
        <v>113</v>
      </c>
    </row>
    <row r="352" spans="1:20" x14ac:dyDescent="0.3">
      <c r="A352" s="148" t="s">
        <v>640</v>
      </c>
      <c r="B352" s="148">
        <v>169</v>
      </c>
      <c r="C352" t="s">
        <v>103</v>
      </c>
      <c r="D352" t="s">
        <v>113</v>
      </c>
      <c r="E352" t="s">
        <v>641</v>
      </c>
      <c r="F352" t="s">
        <v>5</v>
      </c>
      <c r="G352" t="s">
        <v>423</v>
      </c>
      <c r="H352" s="148" t="s">
        <v>424</v>
      </c>
      <c r="I352" s="15">
        <v>1726.2280000000003</v>
      </c>
      <c r="J352" s="15">
        <v>5904.2176284000016</v>
      </c>
      <c r="K352" s="15">
        <v>126877</v>
      </c>
      <c r="L352" s="185" t="s">
        <v>1446</v>
      </c>
      <c r="M352" s="335">
        <v>0.1380013714069532</v>
      </c>
      <c r="N352" s="15">
        <v>17509.2</v>
      </c>
      <c r="O352" s="75">
        <v>74.14</v>
      </c>
      <c r="P352" s="15">
        <v>1298.1320880000001</v>
      </c>
      <c r="Q352" s="335">
        <v>0.33720659015831683</v>
      </c>
      <c r="R352" s="148" t="s">
        <v>536</v>
      </c>
      <c r="S352" s="148">
        <v>12</v>
      </c>
      <c r="T352" t="s">
        <v>113</v>
      </c>
    </row>
    <row r="353" spans="1:20" x14ac:dyDescent="0.3">
      <c r="A353" s="148" t="s">
        <v>642</v>
      </c>
      <c r="B353" s="148">
        <v>169</v>
      </c>
      <c r="C353" t="s">
        <v>103</v>
      </c>
      <c r="D353" t="s">
        <v>117</v>
      </c>
      <c r="E353" t="s">
        <v>643</v>
      </c>
      <c r="F353" t="s">
        <v>9</v>
      </c>
      <c r="G353" t="s">
        <v>428</v>
      </c>
      <c r="H353" s="148" t="s">
        <v>429</v>
      </c>
      <c r="I353" s="15">
        <v>288.81</v>
      </c>
      <c r="J353" s="15">
        <v>987.81684300000006</v>
      </c>
      <c r="K353" s="15">
        <v>0</v>
      </c>
      <c r="L353" s="185" t="s">
        <v>490</v>
      </c>
      <c r="M353" s="335" t="s">
        <v>2163</v>
      </c>
      <c r="N353" s="15">
        <v>0</v>
      </c>
      <c r="O353" s="75">
        <v>0</v>
      </c>
      <c r="P353" s="15">
        <v>0</v>
      </c>
      <c r="Q353" s="335" t="s">
        <v>2163</v>
      </c>
      <c r="R353" s="148" t="s">
        <v>536</v>
      </c>
      <c r="S353" s="148">
        <v>11</v>
      </c>
      <c r="T353" t="s">
        <v>117</v>
      </c>
    </row>
    <row r="354" spans="1:20" x14ac:dyDescent="0.3">
      <c r="A354" s="148" t="s">
        <v>642</v>
      </c>
      <c r="B354" s="148">
        <v>169</v>
      </c>
      <c r="C354" t="s">
        <v>103</v>
      </c>
      <c r="D354" t="s">
        <v>117</v>
      </c>
      <c r="E354" t="s">
        <v>643</v>
      </c>
      <c r="F354" t="s">
        <v>9</v>
      </c>
      <c r="G354" t="s">
        <v>423</v>
      </c>
      <c r="H354" s="148" t="s">
        <v>424</v>
      </c>
      <c r="I354" s="15">
        <v>3136.9719999999998</v>
      </c>
      <c r="J354" s="15">
        <v>10729.3853316</v>
      </c>
      <c r="K354" s="15">
        <v>225532</v>
      </c>
      <c r="L354" s="185" t="s">
        <v>1446</v>
      </c>
      <c r="M354" s="335">
        <v>0.13799992905663055</v>
      </c>
      <c r="N354" s="15">
        <v>31123.4</v>
      </c>
      <c r="O354" s="75">
        <v>74.14</v>
      </c>
      <c r="P354" s="15">
        <v>2307.4888760000003</v>
      </c>
      <c r="Q354" s="335">
        <v>0.34473692885738705</v>
      </c>
      <c r="R354" s="148" t="s">
        <v>536</v>
      </c>
      <c r="S354" s="148">
        <v>12</v>
      </c>
      <c r="T354" t="s">
        <v>117</v>
      </c>
    </row>
    <row r="355" spans="1:20" x14ac:dyDescent="0.3">
      <c r="A355" s="148" t="s">
        <v>644</v>
      </c>
      <c r="B355" s="148">
        <v>169</v>
      </c>
      <c r="C355" t="s">
        <v>103</v>
      </c>
      <c r="D355" t="s">
        <v>120</v>
      </c>
      <c r="E355" t="s">
        <v>645</v>
      </c>
      <c r="F355" t="s">
        <v>9</v>
      </c>
      <c r="G355" t="s">
        <v>428</v>
      </c>
      <c r="H355" s="148" t="s">
        <v>429</v>
      </c>
      <c r="I355" s="15">
        <v>276.88</v>
      </c>
      <c r="J355" s="15">
        <v>947.01266399999997</v>
      </c>
      <c r="K355" s="15">
        <v>0</v>
      </c>
      <c r="L355" s="185" t="s">
        <v>490</v>
      </c>
      <c r="M355" s="335" t="s">
        <v>2163</v>
      </c>
      <c r="N355" s="15">
        <v>0</v>
      </c>
      <c r="O355" s="75">
        <v>0</v>
      </c>
      <c r="P355" s="15">
        <v>0</v>
      </c>
      <c r="Q355" s="335" t="s">
        <v>2163</v>
      </c>
      <c r="R355" s="148" t="s">
        <v>536</v>
      </c>
      <c r="S355" s="148">
        <v>11</v>
      </c>
      <c r="T355" t="s">
        <v>120</v>
      </c>
    </row>
    <row r="356" spans="1:20" x14ac:dyDescent="0.3">
      <c r="A356" s="148" t="s">
        <v>644</v>
      </c>
      <c r="B356" s="148">
        <v>169</v>
      </c>
      <c r="C356" t="s">
        <v>103</v>
      </c>
      <c r="D356" t="s">
        <v>120</v>
      </c>
      <c r="E356" t="s">
        <v>645</v>
      </c>
      <c r="F356" t="s">
        <v>9</v>
      </c>
      <c r="G356" t="s">
        <v>423</v>
      </c>
      <c r="H356" s="148" t="s">
        <v>424</v>
      </c>
      <c r="I356" s="15">
        <v>2697.8969999999999</v>
      </c>
      <c r="J356" s="15">
        <v>9227.6171090999997</v>
      </c>
      <c r="K356" s="15">
        <v>190564</v>
      </c>
      <c r="L356" s="185" t="s">
        <v>1446</v>
      </c>
      <c r="M356" s="335">
        <v>0.13800035683549883</v>
      </c>
      <c r="N356" s="15">
        <v>26297.899999999998</v>
      </c>
      <c r="O356" s="75">
        <v>74.14</v>
      </c>
      <c r="P356" s="15">
        <v>1949.7263059999998</v>
      </c>
      <c r="Q356" s="335">
        <v>0.35088798379718533</v>
      </c>
      <c r="R356" s="148" t="s">
        <v>536</v>
      </c>
      <c r="S356" s="148">
        <v>12</v>
      </c>
      <c r="T356" t="s">
        <v>120</v>
      </c>
    </row>
    <row r="357" spans="1:20" x14ac:dyDescent="0.3">
      <c r="A357" s="148" t="s">
        <v>646</v>
      </c>
      <c r="B357" s="148">
        <v>169</v>
      </c>
      <c r="C357" t="s">
        <v>103</v>
      </c>
      <c r="D357" t="s">
        <v>121</v>
      </c>
      <c r="E357" t="s">
        <v>647</v>
      </c>
      <c r="F357" t="s">
        <v>11</v>
      </c>
      <c r="G357" t="s">
        <v>423</v>
      </c>
      <c r="H357" s="148" t="s">
        <v>424</v>
      </c>
      <c r="I357" s="15">
        <v>1667.7359999999996</v>
      </c>
      <c r="J357" s="15">
        <v>5704.1574407999988</v>
      </c>
      <c r="K357" s="15">
        <v>113109</v>
      </c>
      <c r="L357" s="185" t="s">
        <v>1446</v>
      </c>
      <c r="M357" s="335">
        <v>0.1379996286767631</v>
      </c>
      <c r="N357" s="15">
        <v>15608.999999999998</v>
      </c>
      <c r="O357" s="75">
        <v>74.14</v>
      </c>
      <c r="P357" s="15">
        <v>1157.2512599999998</v>
      </c>
      <c r="Q357" s="335">
        <v>0.36544028706515469</v>
      </c>
      <c r="R357" s="148" t="s">
        <v>536</v>
      </c>
      <c r="S357" s="148">
        <v>12</v>
      </c>
      <c r="T357" t="s">
        <v>121</v>
      </c>
    </row>
    <row r="358" spans="1:20" x14ac:dyDescent="0.3">
      <c r="A358" s="148" t="s">
        <v>648</v>
      </c>
      <c r="B358" s="148">
        <v>169</v>
      </c>
      <c r="C358" t="s">
        <v>103</v>
      </c>
      <c r="D358" t="s">
        <v>122</v>
      </c>
      <c r="E358" t="s">
        <v>649</v>
      </c>
      <c r="F358" t="s">
        <v>11</v>
      </c>
      <c r="G358" t="s">
        <v>423</v>
      </c>
      <c r="H358" s="148" t="s">
        <v>424</v>
      </c>
      <c r="I358" s="15">
        <v>1678.7190000000001</v>
      </c>
      <c r="J358" s="15">
        <v>5741.7225957000001</v>
      </c>
      <c r="K358" s="15">
        <v>117478</v>
      </c>
      <c r="L358" s="185" t="s">
        <v>1446</v>
      </c>
      <c r="M358" s="335">
        <v>0.13799945521714707</v>
      </c>
      <c r="N358" s="15">
        <v>16211.900000000003</v>
      </c>
      <c r="O358" s="75">
        <v>74.14</v>
      </c>
      <c r="P358" s="15">
        <v>1201.9502660000003</v>
      </c>
      <c r="Q358" s="335">
        <v>0.35416716089415795</v>
      </c>
      <c r="R358" s="148" t="s">
        <v>536</v>
      </c>
      <c r="S358" s="148">
        <v>12</v>
      </c>
      <c r="T358" t="s">
        <v>122</v>
      </c>
    </row>
    <row r="359" spans="1:20" x14ac:dyDescent="0.3">
      <c r="A359" s="148" t="s">
        <v>650</v>
      </c>
      <c r="B359" s="148">
        <v>169</v>
      </c>
      <c r="C359" t="s">
        <v>103</v>
      </c>
      <c r="D359" t="s">
        <v>123</v>
      </c>
      <c r="E359" t="s">
        <v>651</v>
      </c>
      <c r="F359" t="s">
        <v>9</v>
      </c>
      <c r="G359" t="s">
        <v>423</v>
      </c>
      <c r="H359" s="148" t="s">
        <v>424</v>
      </c>
      <c r="I359" s="15">
        <v>2010.3620000000001</v>
      </c>
      <c r="J359" s="15">
        <v>6876.0411486000003</v>
      </c>
      <c r="K359" s="15">
        <v>159054</v>
      </c>
      <c r="L359" s="185" t="s">
        <v>1446</v>
      </c>
      <c r="M359" s="335">
        <v>0.13800093050159065</v>
      </c>
      <c r="N359" s="15">
        <v>21949.599999999999</v>
      </c>
      <c r="O359" s="75">
        <v>74.14</v>
      </c>
      <c r="P359" s="15">
        <v>1627.3433439999999</v>
      </c>
      <c r="Q359" s="335">
        <v>0.313264986541896</v>
      </c>
      <c r="R359" s="148" t="s">
        <v>536</v>
      </c>
      <c r="S359" s="148">
        <v>12</v>
      </c>
      <c r="T359" t="s">
        <v>123</v>
      </c>
    </row>
    <row r="360" spans="1:20" x14ac:dyDescent="0.3">
      <c r="A360" s="148" t="s">
        <v>652</v>
      </c>
      <c r="B360" s="148">
        <v>169</v>
      </c>
      <c r="C360" t="s">
        <v>103</v>
      </c>
      <c r="D360" t="s">
        <v>124</v>
      </c>
      <c r="E360" t="s">
        <v>653</v>
      </c>
      <c r="F360" t="s">
        <v>5</v>
      </c>
      <c r="G360" t="s">
        <v>423</v>
      </c>
      <c r="H360" s="148" t="s">
        <v>424</v>
      </c>
      <c r="I360" s="15">
        <v>1267.364</v>
      </c>
      <c r="J360" s="15">
        <v>4334.7650892000001</v>
      </c>
      <c r="K360" s="15">
        <v>92890</v>
      </c>
      <c r="L360" s="185" t="s">
        <v>1446</v>
      </c>
      <c r="M360" s="335">
        <v>0.13799978469157068</v>
      </c>
      <c r="N360" s="15">
        <v>12818.8</v>
      </c>
      <c r="O360" s="75">
        <v>74.14</v>
      </c>
      <c r="P360" s="15">
        <v>950.38583199999994</v>
      </c>
      <c r="Q360" s="335">
        <v>0.33815685471338974</v>
      </c>
      <c r="R360" s="148" t="s">
        <v>536</v>
      </c>
      <c r="S360" s="148">
        <v>12</v>
      </c>
      <c r="T360" t="s">
        <v>124</v>
      </c>
    </row>
    <row r="361" spans="1:20" x14ac:dyDescent="0.3">
      <c r="A361" s="148" t="s">
        <v>654</v>
      </c>
      <c r="B361" s="148">
        <v>169</v>
      </c>
      <c r="C361" t="s">
        <v>1440</v>
      </c>
      <c r="D361" t="s">
        <v>125</v>
      </c>
      <c r="E361" t="s">
        <v>655</v>
      </c>
      <c r="F361" t="s">
        <v>9</v>
      </c>
      <c r="G361" t="s">
        <v>423</v>
      </c>
      <c r="H361" s="148" t="s">
        <v>424</v>
      </c>
      <c r="I361" s="15">
        <v>1421.9999999999998</v>
      </c>
      <c r="J361" s="15">
        <v>4863.6665999999996</v>
      </c>
      <c r="K361" s="15">
        <v>118020</v>
      </c>
      <c r="L361" s="185" t="s">
        <v>1446</v>
      </c>
      <c r="M361" s="335">
        <v>0.13356210811726826</v>
      </c>
      <c r="N361" s="15">
        <v>15763</v>
      </c>
      <c r="O361" s="75">
        <v>74.14</v>
      </c>
      <c r="P361" s="15">
        <v>1168.6688200000001</v>
      </c>
      <c r="Q361" s="335">
        <v>0.30854955275011098</v>
      </c>
      <c r="R361" s="148" t="s">
        <v>573</v>
      </c>
      <c r="S361" s="148">
        <v>12</v>
      </c>
      <c r="T361" t="s">
        <v>125</v>
      </c>
    </row>
    <row r="362" spans="1:20" x14ac:dyDescent="0.3">
      <c r="A362" s="148" t="s">
        <v>578</v>
      </c>
      <c r="B362" s="148">
        <v>1</v>
      </c>
      <c r="C362" t="s">
        <v>1272</v>
      </c>
      <c r="D362" t="s">
        <v>70</v>
      </c>
      <c r="E362" t="s">
        <v>572</v>
      </c>
      <c r="F362" t="s">
        <v>13</v>
      </c>
      <c r="G362" t="s">
        <v>425</v>
      </c>
      <c r="H362" s="148" t="s">
        <v>426</v>
      </c>
      <c r="I362" s="15">
        <v>26761</v>
      </c>
      <c r="J362" s="15">
        <v>91530.648300000001</v>
      </c>
      <c r="K362" s="15">
        <v>0</v>
      </c>
      <c r="L362" s="185" t="s">
        <v>490</v>
      </c>
      <c r="M362" s="335" t="s">
        <v>2163</v>
      </c>
      <c r="N362" s="15">
        <v>238306</v>
      </c>
      <c r="O362" s="75">
        <v>0</v>
      </c>
      <c r="P362" s="15">
        <v>0</v>
      </c>
      <c r="Q362" s="335">
        <v>0.38408872751840073</v>
      </c>
      <c r="R362" s="148" t="s">
        <v>573</v>
      </c>
      <c r="S362" s="148">
        <v>12</v>
      </c>
      <c r="T362" t="s">
        <v>574</v>
      </c>
    </row>
    <row r="363" spans="1:20" x14ac:dyDescent="0.3">
      <c r="A363" s="148" t="s">
        <v>656</v>
      </c>
      <c r="B363" s="148">
        <v>169</v>
      </c>
      <c r="C363" t="s">
        <v>103</v>
      </c>
      <c r="D363" t="s">
        <v>128</v>
      </c>
      <c r="E363" t="s">
        <v>657</v>
      </c>
      <c r="F363" t="s">
        <v>9</v>
      </c>
      <c r="G363" t="s">
        <v>423</v>
      </c>
      <c r="H363" s="148" t="s">
        <v>424</v>
      </c>
      <c r="I363" s="15">
        <v>2644.9059999999999</v>
      </c>
      <c r="J363" s="15">
        <v>9046.3719918000006</v>
      </c>
      <c r="K363" s="15">
        <v>186379</v>
      </c>
      <c r="L363" s="185" t="s">
        <v>1446</v>
      </c>
      <c r="M363" s="335">
        <v>0.13799998926917731</v>
      </c>
      <c r="N363" s="15">
        <v>25720.3</v>
      </c>
      <c r="O363" s="75">
        <v>74.14</v>
      </c>
      <c r="P363" s="15">
        <v>1906.9030419999999</v>
      </c>
      <c r="Q363" s="335">
        <v>0.35172109158135795</v>
      </c>
      <c r="R363" s="148" t="s">
        <v>536</v>
      </c>
      <c r="S363" s="148">
        <v>12</v>
      </c>
      <c r="T363" t="s">
        <v>128</v>
      </c>
    </row>
    <row r="364" spans="1:20" x14ac:dyDescent="0.3">
      <c r="A364" s="148" t="s">
        <v>658</v>
      </c>
      <c r="B364" s="148">
        <v>169</v>
      </c>
      <c r="C364" t="s">
        <v>103</v>
      </c>
      <c r="D364" t="s">
        <v>129</v>
      </c>
      <c r="E364" t="s">
        <v>659</v>
      </c>
      <c r="F364" t="s">
        <v>6</v>
      </c>
      <c r="G364" t="s">
        <v>423</v>
      </c>
      <c r="H364" s="148" t="s">
        <v>424</v>
      </c>
      <c r="I364" s="15">
        <v>1825.1849999999999</v>
      </c>
      <c r="J364" s="15">
        <v>6242.6802555000004</v>
      </c>
      <c r="K364" s="15">
        <v>129853</v>
      </c>
      <c r="L364" s="185" t="s">
        <v>1446</v>
      </c>
      <c r="M364" s="335">
        <v>0.13799912208420292</v>
      </c>
      <c r="N364" s="15">
        <v>17919.600000000002</v>
      </c>
      <c r="O364" s="75">
        <v>74.14</v>
      </c>
      <c r="P364" s="15">
        <v>1328.5591440000001</v>
      </c>
      <c r="Q364" s="335">
        <v>0.34837162969597535</v>
      </c>
      <c r="R364" s="148" t="s">
        <v>536</v>
      </c>
      <c r="S364" s="148">
        <v>12</v>
      </c>
      <c r="T364" t="s">
        <v>129</v>
      </c>
    </row>
    <row r="365" spans="1:20" x14ac:dyDescent="0.3">
      <c r="A365" s="148" t="s">
        <v>660</v>
      </c>
      <c r="B365" s="148">
        <v>169</v>
      </c>
      <c r="C365" t="s">
        <v>103</v>
      </c>
      <c r="D365" t="s">
        <v>131</v>
      </c>
      <c r="E365" t="s">
        <v>661</v>
      </c>
      <c r="F365" t="s">
        <v>11</v>
      </c>
      <c r="G365" t="s">
        <v>423</v>
      </c>
      <c r="H365" s="148" t="s">
        <v>424</v>
      </c>
      <c r="I365" s="15">
        <v>1864.8490000000002</v>
      </c>
      <c r="J365" s="15">
        <v>6378.3430347000003</v>
      </c>
      <c r="K365" s="15">
        <v>129144</v>
      </c>
      <c r="L365" s="185" t="s">
        <v>1446</v>
      </c>
      <c r="M365" s="335">
        <v>0.13799866815337919</v>
      </c>
      <c r="N365" s="15">
        <v>17821.7</v>
      </c>
      <c r="O365" s="75">
        <v>74.14</v>
      </c>
      <c r="P365" s="15">
        <v>1321.3008379999999</v>
      </c>
      <c r="Q365" s="335">
        <v>0.35789756503027209</v>
      </c>
      <c r="R365" s="148" t="s">
        <v>536</v>
      </c>
      <c r="S365" s="148">
        <v>12</v>
      </c>
      <c r="T365" t="s">
        <v>131</v>
      </c>
    </row>
    <row r="366" spans="1:20" x14ac:dyDescent="0.3">
      <c r="A366" s="148" t="s">
        <v>662</v>
      </c>
      <c r="B366" s="148">
        <v>169</v>
      </c>
      <c r="C366" t="s">
        <v>103</v>
      </c>
      <c r="D366" t="s">
        <v>132</v>
      </c>
      <c r="E366" t="s">
        <v>663</v>
      </c>
      <c r="F366" t="s">
        <v>11</v>
      </c>
      <c r="G366" t="s">
        <v>423</v>
      </c>
      <c r="H366" s="148" t="s">
        <v>424</v>
      </c>
      <c r="I366" s="15">
        <v>1973.0769999999995</v>
      </c>
      <c r="J366" s="15">
        <v>6748.5152630999983</v>
      </c>
      <c r="K366" s="15">
        <v>144285</v>
      </c>
      <c r="L366" s="185" t="s">
        <v>1446</v>
      </c>
      <c r="M366" s="335">
        <v>0.13800048515091659</v>
      </c>
      <c r="N366" s="15">
        <v>19911.400000000001</v>
      </c>
      <c r="O366" s="75">
        <v>74.14</v>
      </c>
      <c r="P366" s="15">
        <v>1476.2311960000002</v>
      </c>
      <c r="Q366" s="335">
        <v>0.33892721069839377</v>
      </c>
      <c r="R366" s="148" t="s">
        <v>536</v>
      </c>
      <c r="S366" s="148">
        <v>12</v>
      </c>
      <c r="T366" t="s">
        <v>132</v>
      </c>
    </row>
    <row r="367" spans="1:20" x14ac:dyDescent="0.3">
      <c r="A367" s="148" t="s">
        <v>662</v>
      </c>
      <c r="B367" s="148">
        <v>169</v>
      </c>
      <c r="C367" t="s">
        <v>103</v>
      </c>
      <c r="D367" t="s">
        <v>132</v>
      </c>
      <c r="E367" t="s">
        <v>663</v>
      </c>
      <c r="F367" t="s">
        <v>11</v>
      </c>
      <c r="G367" t="s">
        <v>1043</v>
      </c>
      <c r="H367" s="148" t="s">
        <v>1044</v>
      </c>
      <c r="I367" s="15">
        <v>8.577</v>
      </c>
      <c r="J367" s="15">
        <v>29.335913100000003</v>
      </c>
      <c r="K367" s="15">
        <v>0</v>
      </c>
      <c r="L367" s="185" t="s">
        <v>490</v>
      </c>
      <c r="M367" s="335" t="s">
        <v>2163</v>
      </c>
      <c r="N367" s="15">
        <v>0</v>
      </c>
      <c r="O367" s="75">
        <v>0</v>
      </c>
      <c r="P367" s="15">
        <v>0</v>
      </c>
      <c r="Q367" s="335" t="s">
        <v>2163</v>
      </c>
      <c r="R367" s="148" t="s">
        <v>536</v>
      </c>
      <c r="S367" s="148">
        <v>12</v>
      </c>
      <c r="T367" t="s">
        <v>132</v>
      </c>
    </row>
    <row r="368" spans="1:20" x14ac:dyDescent="0.3">
      <c r="A368" s="148" t="s">
        <v>1321</v>
      </c>
      <c r="B368" s="148">
        <v>169</v>
      </c>
      <c r="C368" t="s">
        <v>103</v>
      </c>
      <c r="D368" t="s">
        <v>134</v>
      </c>
      <c r="E368" t="s">
        <v>1384</v>
      </c>
      <c r="F368" t="s">
        <v>9</v>
      </c>
      <c r="G368" t="s">
        <v>423</v>
      </c>
      <c r="H368" s="148" t="s">
        <v>424</v>
      </c>
      <c r="I368" s="15">
        <v>0</v>
      </c>
      <c r="J368" s="15">
        <v>0</v>
      </c>
      <c r="K368" s="15" t="s">
        <v>2163</v>
      </c>
      <c r="L368" s="185" t="s">
        <v>1446</v>
      </c>
      <c r="M368" s="335" t="s">
        <v>2163</v>
      </c>
      <c r="N368" s="15">
        <v>0</v>
      </c>
      <c r="O368" s="75">
        <v>74.14</v>
      </c>
      <c r="P368" s="15">
        <v>0</v>
      </c>
      <c r="Q368" s="335" t="s">
        <v>2163</v>
      </c>
      <c r="R368" s="148">
        <v>0</v>
      </c>
      <c r="S368" s="148">
        <v>0</v>
      </c>
      <c r="T368" t="s">
        <v>134</v>
      </c>
    </row>
    <row r="369" spans="1:20" x14ac:dyDescent="0.3">
      <c r="A369" s="148" t="s">
        <v>664</v>
      </c>
      <c r="B369" s="148">
        <v>169</v>
      </c>
      <c r="C369" t="s">
        <v>103</v>
      </c>
      <c r="D369" t="s">
        <v>136</v>
      </c>
      <c r="E369" t="s">
        <v>665</v>
      </c>
      <c r="F369" t="s">
        <v>9</v>
      </c>
      <c r="G369" t="s">
        <v>423</v>
      </c>
      <c r="H369" s="148" t="s">
        <v>424</v>
      </c>
      <c r="I369" s="15">
        <v>1802.5329999999999</v>
      </c>
      <c r="J369" s="15">
        <v>6165.2036198999995</v>
      </c>
      <c r="K369" s="15">
        <v>130540</v>
      </c>
      <c r="L369" s="185" t="s">
        <v>1446</v>
      </c>
      <c r="M369" s="335">
        <v>0.13799984679025587</v>
      </c>
      <c r="N369" s="15">
        <v>18014.5</v>
      </c>
      <c r="O369" s="75">
        <v>74.14</v>
      </c>
      <c r="P369" s="15">
        <v>1335.59503</v>
      </c>
      <c r="Q369" s="335">
        <v>0.34223562240972549</v>
      </c>
      <c r="R369" s="148" t="s">
        <v>536</v>
      </c>
      <c r="S369" s="148">
        <v>12</v>
      </c>
      <c r="T369" t="s">
        <v>136</v>
      </c>
    </row>
    <row r="370" spans="1:20" x14ac:dyDescent="0.3">
      <c r="A370" s="148" t="s">
        <v>666</v>
      </c>
      <c r="B370" s="148">
        <v>169</v>
      </c>
      <c r="C370" t="s">
        <v>103</v>
      </c>
      <c r="D370" t="s">
        <v>137</v>
      </c>
      <c r="E370" t="s">
        <v>667</v>
      </c>
      <c r="F370" t="s">
        <v>9</v>
      </c>
      <c r="G370" t="s">
        <v>428</v>
      </c>
      <c r="H370" s="148" t="s">
        <v>429</v>
      </c>
      <c r="I370" s="15">
        <v>628.00099999999998</v>
      </c>
      <c r="J370" s="15">
        <v>2147.9518202999998</v>
      </c>
      <c r="K370" s="15">
        <v>0</v>
      </c>
      <c r="L370" s="185" t="s">
        <v>490</v>
      </c>
      <c r="M370" s="335" t="s">
        <v>2163</v>
      </c>
      <c r="N370" s="15">
        <v>0</v>
      </c>
      <c r="O370" s="75">
        <v>0</v>
      </c>
      <c r="P370" s="15">
        <v>0</v>
      </c>
      <c r="Q370" s="335" t="s">
        <v>2163</v>
      </c>
      <c r="R370" s="148" t="s">
        <v>536</v>
      </c>
      <c r="S370" s="148">
        <v>12</v>
      </c>
      <c r="T370" t="s">
        <v>137</v>
      </c>
    </row>
    <row r="371" spans="1:20" x14ac:dyDescent="0.3">
      <c r="A371" s="148" t="s">
        <v>666</v>
      </c>
      <c r="B371" s="148">
        <v>169</v>
      </c>
      <c r="C371" t="s">
        <v>103</v>
      </c>
      <c r="D371" t="s">
        <v>137</v>
      </c>
      <c r="E371" t="s">
        <v>667</v>
      </c>
      <c r="F371" t="s">
        <v>9</v>
      </c>
      <c r="G371" t="s">
        <v>423</v>
      </c>
      <c r="H371" s="148" t="s">
        <v>424</v>
      </c>
      <c r="I371" s="15">
        <v>1564.4750000000001</v>
      </c>
      <c r="J371" s="15">
        <v>5350.9738425000005</v>
      </c>
      <c r="K371" s="15">
        <v>114195</v>
      </c>
      <c r="L371" s="185" t="s">
        <v>1446</v>
      </c>
      <c r="M371" s="335">
        <v>0.13800078812557467</v>
      </c>
      <c r="N371" s="15">
        <v>15759</v>
      </c>
      <c r="O371" s="75">
        <v>74.14</v>
      </c>
      <c r="P371" s="15">
        <v>1168.3722600000001</v>
      </c>
      <c r="Q371" s="335">
        <v>0.33955034218541791</v>
      </c>
      <c r="R371" s="148" t="s">
        <v>536</v>
      </c>
      <c r="S371" s="148">
        <v>12</v>
      </c>
      <c r="T371" t="s">
        <v>137</v>
      </c>
    </row>
    <row r="372" spans="1:20" x14ac:dyDescent="0.3">
      <c r="A372" s="148" t="s">
        <v>668</v>
      </c>
      <c r="B372" s="148">
        <v>169</v>
      </c>
      <c r="C372" t="s">
        <v>103</v>
      </c>
      <c r="D372" t="s">
        <v>139</v>
      </c>
      <c r="E372" t="s">
        <v>669</v>
      </c>
      <c r="F372" t="s">
        <v>9</v>
      </c>
      <c r="G372" t="s">
        <v>428</v>
      </c>
      <c r="H372" s="148" t="s">
        <v>429</v>
      </c>
      <c r="I372" s="15">
        <v>1112.3139999999999</v>
      </c>
      <c r="J372" s="15">
        <v>3804.4475741999995</v>
      </c>
      <c r="K372" s="15">
        <v>0</v>
      </c>
      <c r="L372" s="185" t="s">
        <v>490</v>
      </c>
      <c r="M372" s="335" t="s">
        <v>2163</v>
      </c>
      <c r="N372" s="15">
        <v>0</v>
      </c>
      <c r="O372" s="75">
        <v>0</v>
      </c>
      <c r="P372" s="15">
        <v>0</v>
      </c>
      <c r="Q372" s="335" t="s">
        <v>2163</v>
      </c>
      <c r="R372" s="148" t="s">
        <v>536</v>
      </c>
      <c r="S372" s="148">
        <v>8</v>
      </c>
      <c r="T372" t="s">
        <v>670</v>
      </c>
    </row>
    <row r="373" spans="1:20" x14ac:dyDescent="0.3">
      <c r="A373" s="148" t="s">
        <v>668</v>
      </c>
      <c r="B373" s="148">
        <v>169</v>
      </c>
      <c r="C373" t="s">
        <v>103</v>
      </c>
      <c r="D373" t="s">
        <v>139</v>
      </c>
      <c r="E373" t="s">
        <v>669</v>
      </c>
      <c r="F373" t="s">
        <v>9</v>
      </c>
      <c r="G373" t="s">
        <v>423</v>
      </c>
      <c r="H373" s="148" t="s">
        <v>424</v>
      </c>
      <c r="I373" s="15">
        <v>2121.4920000000002</v>
      </c>
      <c r="J373" s="15">
        <v>7256.1390876000005</v>
      </c>
      <c r="K373" s="15">
        <v>159711</v>
      </c>
      <c r="L373" s="185" t="s">
        <v>1446</v>
      </c>
      <c r="M373" s="335">
        <v>0.13799926116548014</v>
      </c>
      <c r="N373" s="15">
        <v>22040</v>
      </c>
      <c r="O373" s="75">
        <v>74.14</v>
      </c>
      <c r="P373" s="15">
        <v>1634.0456000000001</v>
      </c>
      <c r="Q373" s="335">
        <v>0.32922591141560803</v>
      </c>
      <c r="R373" s="148" t="s">
        <v>536</v>
      </c>
      <c r="S373" s="148">
        <v>12</v>
      </c>
      <c r="T373" t="s">
        <v>670</v>
      </c>
    </row>
    <row r="374" spans="1:20" x14ac:dyDescent="0.3">
      <c r="A374" s="148" t="s">
        <v>671</v>
      </c>
      <c r="B374" s="148">
        <v>169</v>
      </c>
      <c r="C374" t="s">
        <v>103</v>
      </c>
      <c r="D374" t="s">
        <v>141</v>
      </c>
      <c r="E374" t="s">
        <v>672</v>
      </c>
      <c r="F374" t="s">
        <v>5</v>
      </c>
      <c r="G374" t="s">
        <v>428</v>
      </c>
      <c r="H374" s="148" t="s">
        <v>429</v>
      </c>
      <c r="I374" s="15">
        <v>80.989000000000004</v>
      </c>
      <c r="J374" s="15">
        <v>277.00667670000001</v>
      </c>
      <c r="K374" s="15">
        <v>0</v>
      </c>
      <c r="L374" s="185" t="s">
        <v>490</v>
      </c>
      <c r="M374" s="335" t="s">
        <v>2163</v>
      </c>
      <c r="N374" s="15">
        <v>0</v>
      </c>
      <c r="O374" s="75">
        <v>0</v>
      </c>
      <c r="P374" s="15">
        <v>0</v>
      </c>
      <c r="Q374" s="335" t="s">
        <v>2163</v>
      </c>
      <c r="R374" s="148" t="s">
        <v>536</v>
      </c>
      <c r="S374" s="148">
        <v>5</v>
      </c>
      <c r="T374" t="s">
        <v>141</v>
      </c>
    </row>
    <row r="375" spans="1:20" x14ac:dyDescent="0.3">
      <c r="A375" s="148" t="s">
        <v>671</v>
      </c>
      <c r="B375" s="148">
        <v>169</v>
      </c>
      <c r="C375" t="s">
        <v>103</v>
      </c>
      <c r="D375" t="s">
        <v>141</v>
      </c>
      <c r="E375" t="s">
        <v>672</v>
      </c>
      <c r="F375" t="s">
        <v>5</v>
      </c>
      <c r="G375" t="s">
        <v>423</v>
      </c>
      <c r="H375" s="148" t="s">
        <v>424</v>
      </c>
      <c r="I375" s="15">
        <v>2228.0619999999999</v>
      </c>
      <c r="J375" s="15">
        <v>7620.6404585999999</v>
      </c>
      <c r="K375" s="15">
        <v>166493</v>
      </c>
      <c r="L375" s="185" t="s">
        <v>1446</v>
      </c>
      <c r="M375" s="335">
        <v>0.13799979578721028</v>
      </c>
      <c r="N375" s="15">
        <v>22976</v>
      </c>
      <c r="O375" s="75">
        <v>74.14</v>
      </c>
      <c r="P375" s="15">
        <v>1703.4406399999998</v>
      </c>
      <c r="Q375" s="335">
        <v>0.33167829294045958</v>
      </c>
      <c r="R375" s="148" t="s">
        <v>536</v>
      </c>
      <c r="S375" s="148">
        <v>12</v>
      </c>
      <c r="T375" t="s">
        <v>141</v>
      </c>
    </row>
    <row r="376" spans="1:20" x14ac:dyDescent="0.3">
      <c r="A376" s="148" t="s">
        <v>673</v>
      </c>
      <c r="B376" s="148">
        <v>169</v>
      </c>
      <c r="C376" t="s">
        <v>103</v>
      </c>
      <c r="D376" t="s">
        <v>142</v>
      </c>
      <c r="E376" t="s">
        <v>674</v>
      </c>
      <c r="F376" t="s">
        <v>9</v>
      </c>
      <c r="G376" t="s">
        <v>423</v>
      </c>
      <c r="H376" s="148" t="s">
        <v>424</v>
      </c>
      <c r="I376" s="15">
        <v>1643.4109999999998</v>
      </c>
      <c r="J376" s="15">
        <v>5620.9586432999995</v>
      </c>
      <c r="K376" s="15">
        <v>120220</v>
      </c>
      <c r="L376" s="185" t="s">
        <v>1446</v>
      </c>
      <c r="M376" s="335">
        <v>0.13800033272334053</v>
      </c>
      <c r="N376" s="15">
        <v>16590.399999999998</v>
      </c>
      <c r="O376" s="75">
        <v>74.14</v>
      </c>
      <c r="P376" s="15">
        <v>1230.0122559999998</v>
      </c>
      <c r="Q376" s="335">
        <v>0.33880790356471213</v>
      </c>
      <c r="R376" s="148" t="s">
        <v>536</v>
      </c>
      <c r="S376" s="148">
        <v>12</v>
      </c>
      <c r="T376" t="s">
        <v>142</v>
      </c>
    </row>
    <row r="377" spans="1:20" x14ac:dyDescent="0.3">
      <c r="A377" s="148" t="s">
        <v>579</v>
      </c>
      <c r="B377" s="148">
        <v>1</v>
      </c>
      <c r="C377" t="s">
        <v>1272</v>
      </c>
      <c r="D377" t="s">
        <v>72</v>
      </c>
      <c r="E377" t="s">
        <v>572</v>
      </c>
      <c r="F377" t="s">
        <v>13</v>
      </c>
      <c r="G377" t="s">
        <v>423</v>
      </c>
      <c r="H377" s="148" t="s">
        <v>424</v>
      </c>
      <c r="I377" s="15">
        <v>-2.0000000000000004</v>
      </c>
      <c r="J377" s="15">
        <v>-6.840600000000002</v>
      </c>
      <c r="K377" s="15">
        <v>966</v>
      </c>
      <c r="L377" s="185" t="s">
        <v>1446</v>
      </c>
      <c r="M377" s="335">
        <v>0.13146997929606624</v>
      </c>
      <c r="N377" s="15">
        <v>127</v>
      </c>
      <c r="O377" s="75">
        <v>74.14</v>
      </c>
      <c r="P377" s="15">
        <v>9.4157799999999998</v>
      </c>
      <c r="Q377" s="335">
        <v>-5.386299212598427E-2</v>
      </c>
      <c r="R377" s="148" t="s">
        <v>573</v>
      </c>
      <c r="S377" s="148">
        <v>12</v>
      </c>
      <c r="T377" t="s">
        <v>574</v>
      </c>
    </row>
    <row r="378" spans="1:20" x14ac:dyDescent="0.3">
      <c r="A378" s="148" t="s">
        <v>579</v>
      </c>
      <c r="B378" s="148">
        <v>1</v>
      </c>
      <c r="C378" t="s">
        <v>1272</v>
      </c>
      <c r="D378" t="s">
        <v>72</v>
      </c>
      <c r="E378" t="s">
        <v>572</v>
      </c>
      <c r="F378" t="s">
        <v>13</v>
      </c>
      <c r="G378" t="s">
        <v>423</v>
      </c>
      <c r="H378" s="148" t="s">
        <v>427</v>
      </c>
      <c r="I378" s="15">
        <v>-130</v>
      </c>
      <c r="J378" s="15">
        <v>-444.63900000000001</v>
      </c>
      <c r="K378" s="15">
        <v>36624</v>
      </c>
      <c r="L378" s="185" t="s">
        <v>1446</v>
      </c>
      <c r="M378" s="335">
        <v>0.13491153342070772</v>
      </c>
      <c r="N378" s="15">
        <v>4941</v>
      </c>
      <c r="O378" s="75">
        <v>74.14</v>
      </c>
      <c r="P378" s="15">
        <v>366.32574</v>
      </c>
      <c r="Q378" s="335">
        <v>-8.9989678202792953E-2</v>
      </c>
      <c r="R378" s="148" t="s">
        <v>573</v>
      </c>
      <c r="S378" s="148">
        <v>12</v>
      </c>
      <c r="T378" t="s">
        <v>574</v>
      </c>
    </row>
    <row r="379" spans="1:20" x14ac:dyDescent="0.3">
      <c r="A379" s="148" t="s">
        <v>675</v>
      </c>
      <c r="B379" s="148">
        <v>169</v>
      </c>
      <c r="C379" t="s">
        <v>103</v>
      </c>
      <c r="D379" t="s">
        <v>143</v>
      </c>
      <c r="E379" t="s">
        <v>676</v>
      </c>
      <c r="F379" t="s">
        <v>11</v>
      </c>
      <c r="G379" t="s">
        <v>423</v>
      </c>
      <c r="H379" s="148" t="s">
        <v>424</v>
      </c>
      <c r="I379" s="15">
        <v>2558.41</v>
      </c>
      <c r="J379" s="15">
        <v>8750.5297229999996</v>
      </c>
      <c r="K379" s="15">
        <v>182387</v>
      </c>
      <c r="L379" s="185" t="s">
        <v>1446</v>
      </c>
      <c r="M379" s="335">
        <v>0.13799996710291848</v>
      </c>
      <c r="N379" s="15">
        <v>25169.399999999994</v>
      </c>
      <c r="O379" s="75">
        <v>74.14</v>
      </c>
      <c r="P379" s="15">
        <v>1866.0593159999996</v>
      </c>
      <c r="Q379" s="335">
        <v>0.34766540811461544</v>
      </c>
      <c r="R379" s="148" t="s">
        <v>536</v>
      </c>
      <c r="S379" s="148">
        <v>12</v>
      </c>
      <c r="T379" t="s">
        <v>143</v>
      </c>
    </row>
    <row r="380" spans="1:20" x14ac:dyDescent="0.3">
      <c r="A380" s="148" t="s">
        <v>675</v>
      </c>
      <c r="B380" s="148">
        <v>169</v>
      </c>
      <c r="C380" t="s">
        <v>103</v>
      </c>
      <c r="D380" t="s">
        <v>143</v>
      </c>
      <c r="E380" t="s">
        <v>676</v>
      </c>
      <c r="F380" t="s">
        <v>11</v>
      </c>
      <c r="G380" t="s">
        <v>428</v>
      </c>
      <c r="H380" s="148" t="s">
        <v>429</v>
      </c>
      <c r="I380" s="15">
        <v>0</v>
      </c>
      <c r="J380" s="15">
        <v>0</v>
      </c>
      <c r="K380" s="15" t="s">
        <v>2163</v>
      </c>
      <c r="L380" s="185" t="s">
        <v>490</v>
      </c>
      <c r="M380" s="335" t="s">
        <v>2163</v>
      </c>
      <c r="N380" s="15">
        <v>0</v>
      </c>
      <c r="O380" s="75">
        <v>0</v>
      </c>
      <c r="P380" s="15">
        <v>0</v>
      </c>
      <c r="Q380" s="335" t="s">
        <v>2163</v>
      </c>
      <c r="R380" s="148">
        <v>0</v>
      </c>
      <c r="S380" s="148">
        <v>0</v>
      </c>
      <c r="T380" t="s">
        <v>143</v>
      </c>
    </row>
    <row r="381" spans="1:20" x14ac:dyDescent="0.3">
      <c r="A381" s="148" t="s">
        <v>677</v>
      </c>
      <c r="B381" s="148">
        <v>169</v>
      </c>
      <c r="C381" t="s">
        <v>103</v>
      </c>
      <c r="D381" t="s">
        <v>146</v>
      </c>
      <c r="E381" t="s">
        <v>678</v>
      </c>
      <c r="F381" t="s">
        <v>5</v>
      </c>
      <c r="G381" t="s">
        <v>423</v>
      </c>
      <c r="H381" s="148" t="s">
        <v>424</v>
      </c>
      <c r="I381" s="15">
        <v>1714.1120000000003</v>
      </c>
      <c r="J381" s="15">
        <v>5862.7772736000015</v>
      </c>
      <c r="K381" s="15">
        <v>121879</v>
      </c>
      <c r="L381" s="185" t="s">
        <v>1446</v>
      </c>
      <c r="M381" s="335">
        <v>0.13800162456206566</v>
      </c>
      <c r="N381" s="15">
        <v>16819.5</v>
      </c>
      <c r="O381" s="75">
        <v>74.14</v>
      </c>
      <c r="P381" s="15">
        <v>1246.99773</v>
      </c>
      <c r="Q381" s="335">
        <v>0.34857024724872926</v>
      </c>
      <c r="R381" s="148" t="s">
        <v>536</v>
      </c>
      <c r="S381" s="148">
        <v>12</v>
      </c>
      <c r="T381" t="s">
        <v>146</v>
      </c>
    </row>
    <row r="382" spans="1:20" x14ac:dyDescent="0.3">
      <c r="A382" s="148" t="s">
        <v>679</v>
      </c>
      <c r="B382" s="148">
        <v>169</v>
      </c>
      <c r="C382" t="s">
        <v>103</v>
      </c>
      <c r="D382" t="s">
        <v>147</v>
      </c>
      <c r="E382" t="s">
        <v>680</v>
      </c>
      <c r="F382" t="s">
        <v>11</v>
      </c>
      <c r="G382" t="s">
        <v>423</v>
      </c>
      <c r="H382" s="148" t="s">
        <v>424</v>
      </c>
      <c r="I382" s="15">
        <v>1639.134</v>
      </c>
      <c r="J382" s="15">
        <v>5606.3300202</v>
      </c>
      <c r="K382" s="15">
        <v>119414</v>
      </c>
      <c r="L382" s="185" t="s">
        <v>1446</v>
      </c>
      <c r="M382" s="335">
        <v>0.13799973202472071</v>
      </c>
      <c r="N382" s="15">
        <v>16479.099999999999</v>
      </c>
      <c r="O382" s="75">
        <v>74.14</v>
      </c>
      <c r="P382" s="15">
        <v>1221.7604739999999</v>
      </c>
      <c r="Q382" s="335">
        <v>0.34020850775831207</v>
      </c>
      <c r="R382" s="148" t="s">
        <v>536</v>
      </c>
      <c r="S382" s="148">
        <v>12</v>
      </c>
      <c r="T382" t="s">
        <v>681</v>
      </c>
    </row>
    <row r="383" spans="1:20" x14ac:dyDescent="0.3">
      <c r="A383" s="148" t="s">
        <v>1322</v>
      </c>
      <c r="B383" s="148">
        <v>169</v>
      </c>
      <c r="C383" t="s">
        <v>103</v>
      </c>
      <c r="D383" t="s">
        <v>140</v>
      </c>
      <c r="E383" t="s">
        <v>683</v>
      </c>
      <c r="F383" t="s">
        <v>5</v>
      </c>
      <c r="G383" t="s">
        <v>423</v>
      </c>
      <c r="H383" s="148" t="s">
        <v>424</v>
      </c>
      <c r="I383" s="15">
        <v>0</v>
      </c>
      <c r="J383" s="15">
        <v>0</v>
      </c>
      <c r="K383" s="15" t="s">
        <v>2163</v>
      </c>
      <c r="L383" s="185" t="s">
        <v>1446</v>
      </c>
      <c r="M383" s="335" t="s">
        <v>2163</v>
      </c>
      <c r="N383" s="15">
        <v>0</v>
      </c>
      <c r="O383" s="75">
        <v>74.14</v>
      </c>
      <c r="P383" s="15">
        <v>0</v>
      </c>
      <c r="Q383" s="335" t="s">
        <v>2163</v>
      </c>
      <c r="R383" s="148">
        <v>0</v>
      </c>
      <c r="S383" s="148">
        <v>0</v>
      </c>
      <c r="T383" t="s">
        <v>148</v>
      </c>
    </row>
    <row r="384" spans="1:20" x14ac:dyDescent="0.3">
      <c r="A384" s="148" t="s">
        <v>682</v>
      </c>
      <c r="B384" s="148">
        <v>169</v>
      </c>
      <c r="C384" t="s">
        <v>103</v>
      </c>
      <c r="D384" t="s">
        <v>148</v>
      </c>
      <c r="E384" t="s">
        <v>683</v>
      </c>
      <c r="F384" t="s">
        <v>5</v>
      </c>
      <c r="G384" t="s">
        <v>423</v>
      </c>
      <c r="H384" s="148" t="s">
        <v>424</v>
      </c>
      <c r="I384" s="15">
        <v>3456.1949999999997</v>
      </c>
      <c r="J384" s="15">
        <v>11821.2237585</v>
      </c>
      <c r="K384" s="15">
        <v>237572</v>
      </c>
      <c r="L384" s="185" t="s">
        <v>1446</v>
      </c>
      <c r="M384" s="335">
        <v>0.13799984846699107</v>
      </c>
      <c r="N384" s="15">
        <v>32784.9</v>
      </c>
      <c r="O384" s="75">
        <v>74.14</v>
      </c>
      <c r="P384" s="15">
        <v>2430.6724859999999</v>
      </c>
      <c r="Q384" s="335">
        <v>0.36056915709671222</v>
      </c>
      <c r="R384" s="148" t="s">
        <v>536</v>
      </c>
      <c r="S384" s="148">
        <v>12</v>
      </c>
      <c r="T384" t="s">
        <v>148</v>
      </c>
    </row>
    <row r="385" spans="1:20" x14ac:dyDescent="0.3">
      <c r="A385" s="148" t="s">
        <v>684</v>
      </c>
      <c r="B385" s="148">
        <v>169</v>
      </c>
      <c r="C385" t="s">
        <v>103</v>
      </c>
      <c r="D385" t="s">
        <v>150</v>
      </c>
      <c r="E385" t="s">
        <v>685</v>
      </c>
      <c r="F385" t="s">
        <v>6</v>
      </c>
      <c r="G385" t="s">
        <v>423</v>
      </c>
      <c r="H385" s="148" t="s">
        <v>424</v>
      </c>
      <c r="I385" s="15">
        <v>3012.627</v>
      </c>
      <c r="J385" s="15">
        <v>10304.0881281</v>
      </c>
      <c r="K385" s="15">
        <v>207717</v>
      </c>
      <c r="L385" s="185" t="s">
        <v>1446</v>
      </c>
      <c r="M385" s="335">
        <v>0.13799977854484707</v>
      </c>
      <c r="N385" s="15">
        <v>28664.9</v>
      </c>
      <c r="O385" s="75">
        <v>74.14</v>
      </c>
      <c r="P385" s="15">
        <v>2125.215686</v>
      </c>
      <c r="Q385" s="335">
        <v>0.35946708790541743</v>
      </c>
      <c r="R385" s="148" t="s">
        <v>536</v>
      </c>
      <c r="S385" s="148">
        <v>12</v>
      </c>
      <c r="T385" t="s">
        <v>150</v>
      </c>
    </row>
    <row r="386" spans="1:20" x14ac:dyDescent="0.3">
      <c r="A386" s="148" t="s">
        <v>686</v>
      </c>
      <c r="B386" s="148">
        <v>169</v>
      </c>
      <c r="C386" t="s">
        <v>103</v>
      </c>
      <c r="D386" t="s">
        <v>151</v>
      </c>
      <c r="E386" t="s">
        <v>687</v>
      </c>
      <c r="F386" t="s">
        <v>9</v>
      </c>
      <c r="G386" t="s">
        <v>428</v>
      </c>
      <c r="H386" s="148" t="s">
        <v>429</v>
      </c>
      <c r="I386" s="15">
        <v>653.95699999999999</v>
      </c>
      <c r="J386" s="15">
        <v>2236.7291270999999</v>
      </c>
      <c r="K386" s="15">
        <v>0</v>
      </c>
      <c r="L386" s="185" t="s">
        <v>490</v>
      </c>
      <c r="M386" s="335" t="s">
        <v>2163</v>
      </c>
      <c r="N386" s="15">
        <v>0</v>
      </c>
      <c r="O386" s="75">
        <v>0</v>
      </c>
      <c r="P386" s="15">
        <v>0</v>
      </c>
      <c r="Q386" s="335" t="s">
        <v>2163</v>
      </c>
      <c r="R386" s="148" t="s">
        <v>536</v>
      </c>
      <c r="S386" s="148">
        <v>12</v>
      </c>
      <c r="T386" t="s">
        <v>151</v>
      </c>
    </row>
    <row r="387" spans="1:20" x14ac:dyDescent="0.3">
      <c r="A387" s="148" t="s">
        <v>686</v>
      </c>
      <c r="B387" s="148">
        <v>169</v>
      </c>
      <c r="C387" t="s">
        <v>103</v>
      </c>
      <c r="D387" t="s">
        <v>151</v>
      </c>
      <c r="E387" t="s">
        <v>687</v>
      </c>
      <c r="F387" t="s">
        <v>9</v>
      </c>
      <c r="G387" t="s">
        <v>423</v>
      </c>
      <c r="H387" s="148" t="s">
        <v>424</v>
      </c>
      <c r="I387" s="15">
        <v>3006.201</v>
      </c>
      <c r="J387" s="15">
        <v>10282.109280300001</v>
      </c>
      <c r="K387" s="15">
        <v>218617</v>
      </c>
      <c r="L387" s="185" t="s">
        <v>1446</v>
      </c>
      <c r="M387" s="335">
        <v>0.13799978958635423</v>
      </c>
      <c r="N387" s="15">
        <v>30169.100000000002</v>
      </c>
      <c r="O387" s="75">
        <v>74.14</v>
      </c>
      <c r="P387" s="15">
        <v>2236.7370740000001</v>
      </c>
      <c r="Q387" s="335">
        <v>0.34081591032878011</v>
      </c>
      <c r="R387" s="148" t="s">
        <v>536</v>
      </c>
      <c r="S387" s="148">
        <v>12</v>
      </c>
      <c r="T387" t="s">
        <v>151</v>
      </c>
    </row>
    <row r="388" spans="1:20" x14ac:dyDescent="0.3">
      <c r="A388" s="148" t="s">
        <v>688</v>
      </c>
      <c r="B388" s="148">
        <v>169</v>
      </c>
      <c r="C388" t="s">
        <v>103</v>
      </c>
      <c r="D388" t="s">
        <v>395</v>
      </c>
      <c r="E388" t="s">
        <v>689</v>
      </c>
      <c r="F388" t="s">
        <v>9</v>
      </c>
      <c r="G388" t="s">
        <v>423</v>
      </c>
      <c r="H388" s="148" t="s">
        <v>424</v>
      </c>
      <c r="I388" s="15">
        <v>1535.6610000000001</v>
      </c>
      <c r="J388" s="15">
        <v>5252.4213183000002</v>
      </c>
      <c r="K388" s="15">
        <v>111746</v>
      </c>
      <c r="L388" s="185" t="s">
        <v>1446</v>
      </c>
      <c r="M388" s="335">
        <v>0.1380004653410413</v>
      </c>
      <c r="N388" s="15">
        <v>15421.000000000002</v>
      </c>
      <c r="O388" s="75">
        <v>74.14</v>
      </c>
      <c r="P388" s="15">
        <v>1143.3129400000003</v>
      </c>
      <c r="Q388" s="335">
        <v>0.34060186228519546</v>
      </c>
      <c r="R388" s="148" t="s">
        <v>536</v>
      </c>
      <c r="S388" s="148">
        <v>12</v>
      </c>
      <c r="T388" t="s">
        <v>395</v>
      </c>
    </row>
    <row r="389" spans="1:20" x14ac:dyDescent="0.3">
      <c r="A389" s="148" t="s">
        <v>690</v>
      </c>
      <c r="B389" s="148">
        <v>169</v>
      </c>
      <c r="C389" t="s">
        <v>103</v>
      </c>
      <c r="D389" t="s">
        <v>384</v>
      </c>
      <c r="E389" t="s">
        <v>691</v>
      </c>
      <c r="F389" t="s">
        <v>13</v>
      </c>
      <c r="G389" t="s">
        <v>423</v>
      </c>
      <c r="H389" s="148" t="s">
        <v>424</v>
      </c>
      <c r="I389" s="15">
        <v>5850.652</v>
      </c>
      <c r="J389" s="15">
        <v>20010.985035600002</v>
      </c>
      <c r="K389" s="15">
        <v>408112</v>
      </c>
      <c r="L389" s="185" t="s">
        <v>1446</v>
      </c>
      <c r="M389" s="335">
        <v>0.13799986278276552</v>
      </c>
      <c r="N389" s="15">
        <v>56319.4</v>
      </c>
      <c r="O389" s="75">
        <v>74.14</v>
      </c>
      <c r="P389" s="15">
        <v>4175.5203160000001</v>
      </c>
      <c r="Q389" s="335">
        <v>0.35531246844959291</v>
      </c>
      <c r="R389" s="148" t="s">
        <v>536</v>
      </c>
      <c r="S389" s="148">
        <v>12</v>
      </c>
      <c r="T389" t="s">
        <v>384</v>
      </c>
    </row>
    <row r="390" spans="1:20" x14ac:dyDescent="0.3">
      <c r="A390" s="148" t="s">
        <v>692</v>
      </c>
      <c r="B390" s="148">
        <v>169</v>
      </c>
      <c r="C390" t="s">
        <v>103</v>
      </c>
      <c r="D390" t="s">
        <v>106</v>
      </c>
      <c r="E390" t="s">
        <v>693</v>
      </c>
      <c r="F390" t="s">
        <v>14</v>
      </c>
      <c r="G390" t="s">
        <v>423</v>
      </c>
      <c r="H390" s="148" t="s">
        <v>424</v>
      </c>
      <c r="I390" s="15">
        <v>413.96200000000005</v>
      </c>
      <c r="J390" s="15">
        <v>1415.8742286000002</v>
      </c>
      <c r="K390" s="15">
        <v>33169</v>
      </c>
      <c r="L390" s="185" t="s">
        <v>1446</v>
      </c>
      <c r="M390" s="335">
        <v>0.13799632186680333</v>
      </c>
      <c r="N390" s="15">
        <v>4577.2</v>
      </c>
      <c r="O390" s="75">
        <v>74.14</v>
      </c>
      <c r="P390" s="15">
        <v>339.35360800000001</v>
      </c>
      <c r="Q390" s="335">
        <v>0.30933195591191126</v>
      </c>
      <c r="R390" s="148" t="s">
        <v>536</v>
      </c>
      <c r="S390" s="148">
        <v>12</v>
      </c>
      <c r="T390" t="s">
        <v>106</v>
      </c>
    </row>
    <row r="391" spans="1:20" x14ac:dyDescent="0.3">
      <c r="A391" s="148" t="s">
        <v>580</v>
      </c>
      <c r="B391" s="148">
        <v>1</v>
      </c>
      <c r="C391" t="s">
        <v>1272</v>
      </c>
      <c r="D391" t="s">
        <v>73</v>
      </c>
      <c r="E391" t="s">
        <v>572</v>
      </c>
      <c r="F391" t="s">
        <v>13</v>
      </c>
      <c r="G391" t="s">
        <v>425</v>
      </c>
      <c r="H391" s="148" t="s">
        <v>426</v>
      </c>
      <c r="I391" s="15">
        <v>366</v>
      </c>
      <c r="J391" s="15">
        <v>1251.8298</v>
      </c>
      <c r="K391" s="15">
        <v>0</v>
      </c>
      <c r="L391" s="185" t="s">
        <v>490</v>
      </c>
      <c r="M391" s="335" t="s">
        <v>2163</v>
      </c>
      <c r="N391" s="15">
        <v>3258</v>
      </c>
      <c r="O391" s="75">
        <v>0</v>
      </c>
      <c r="P391" s="15">
        <v>0</v>
      </c>
      <c r="Q391" s="335">
        <v>0.38423259668508286</v>
      </c>
      <c r="R391" s="148" t="s">
        <v>573</v>
      </c>
      <c r="S391" s="148">
        <v>12</v>
      </c>
      <c r="T391" t="s">
        <v>574</v>
      </c>
    </row>
    <row r="392" spans="1:20" x14ac:dyDescent="0.3">
      <c r="A392" s="148" t="s">
        <v>580</v>
      </c>
      <c r="B392" s="148">
        <v>1</v>
      </c>
      <c r="C392" t="s">
        <v>1272</v>
      </c>
      <c r="D392" t="s">
        <v>73</v>
      </c>
      <c r="E392" t="s">
        <v>572</v>
      </c>
      <c r="F392" t="s">
        <v>13</v>
      </c>
      <c r="G392" t="s">
        <v>423</v>
      </c>
      <c r="H392" s="148" t="s">
        <v>424</v>
      </c>
      <c r="I392" s="15">
        <v>3</v>
      </c>
      <c r="J392" s="15">
        <v>10.260899999999999</v>
      </c>
      <c r="K392" s="15">
        <v>588</v>
      </c>
      <c r="L392" s="185" t="s">
        <v>1446</v>
      </c>
      <c r="M392" s="335">
        <v>0.13435374149659865</v>
      </c>
      <c r="N392" s="15">
        <v>79</v>
      </c>
      <c r="O392" s="75">
        <v>74.14</v>
      </c>
      <c r="P392" s="15">
        <v>5.8570600000000006</v>
      </c>
      <c r="Q392" s="335">
        <v>0.12988481012658226</v>
      </c>
      <c r="R392" s="148" t="s">
        <v>573</v>
      </c>
      <c r="S392" s="148">
        <v>12</v>
      </c>
      <c r="T392" t="s">
        <v>574</v>
      </c>
    </row>
    <row r="393" spans="1:20" x14ac:dyDescent="0.3">
      <c r="A393" s="148" t="s">
        <v>694</v>
      </c>
      <c r="B393" s="148">
        <v>169</v>
      </c>
      <c r="C393" t="s">
        <v>103</v>
      </c>
      <c r="D393" t="s">
        <v>109</v>
      </c>
      <c r="E393" t="s">
        <v>695</v>
      </c>
      <c r="F393" t="s">
        <v>9</v>
      </c>
      <c r="G393" t="s">
        <v>423</v>
      </c>
      <c r="H393" s="148" t="s">
        <v>424</v>
      </c>
      <c r="I393" s="15">
        <v>986.25699999999995</v>
      </c>
      <c r="J393" s="15">
        <v>3373.2948170999998</v>
      </c>
      <c r="K393" s="15">
        <v>69706</v>
      </c>
      <c r="L393" s="185" t="s">
        <v>1446</v>
      </c>
      <c r="M393" s="335">
        <v>0.13799816371617937</v>
      </c>
      <c r="N393" s="15">
        <v>9619.2999999999993</v>
      </c>
      <c r="O393" s="75">
        <v>74.14</v>
      </c>
      <c r="P393" s="15">
        <v>713.17490199999997</v>
      </c>
      <c r="Q393" s="335">
        <v>0.35067986413772312</v>
      </c>
      <c r="R393" s="148" t="s">
        <v>536</v>
      </c>
      <c r="S393" s="148">
        <v>12</v>
      </c>
      <c r="T393" t="s">
        <v>109</v>
      </c>
    </row>
    <row r="394" spans="1:20" x14ac:dyDescent="0.3">
      <c r="A394" s="148" t="s">
        <v>1323</v>
      </c>
      <c r="B394" s="148">
        <v>169</v>
      </c>
      <c r="C394" t="s">
        <v>103</v>
      </c>
      <c r="D394" t="s">
        <v>110</v>
      </c>
      <c r="E394" t="s">
        <v>1324</v>
      </c>
      <c r="F394" t="s">
        <v>13</v>
      </c>
      <c r="G394" t="s">
        <v>423</v>
      </c>
      <c r="H394" s="148" t="s">
        <v>424</v>
      </c>
      <c r="I394" s="15">
        <v>0</v>
      </c>
      <c r="J394" s="15">
        <v>0</v>
      </c>
      <c r="K394" s="15" t="s">
        <v>2163</v>
      </c>
      <c r="L394" s="185" t="s">
        <v>1446</v>
      </c>
      <c r="M394" s="335" t="s">
        <v>2163</v>
      </c>
      <c r="N394" s="15">
        <v>0</v>
      </c>
      <c r="O394" s="75">
        <v>74.14</v>
      </c>
      <c r="P394" s="15">
        <v>0</v>
      </c>
      <c r="Q394" s="335" t="s">
        <v>2163</v>
      </c>
      <c r="R394" s="148">
        <v>0</v>
      </c>
      <c r="S394" s="148">
        <v>0</v>
      </c>
      <c r="T394" t="s">
        <v>110</v>
      </c>
    </row>
    <row r="395" spans="1:20" x14ac:dyDescent="0.3">
      <c r="A395" s="148" t="s">
        <v>696</v>
      </c>
      <c r="B395" s="148">
        <v>169</v>
      </c>
      <c r="C395" t="s">
        <v>103</v>
      </c>
      <c r="D395" t="s">
        <v>114</v>
      </c>
      <c r="E395" t="s">
        <v>697</v>
      </c>
      <c r="F395" t="s">
        <v>9</v>
      </c>
      <c r="G395" t="s">
        <v>423</v>
      </c>
      <c r="H395" s="148" t="s">
        <v>424</v>
      </c>
      <c r="I395" s="15">
        <v>728.4799999999999</v>
      </c>
      <c r="J395" s="15">
        <v>2491.620144</v>
      </c>
      <c r="K395" s="15">
        <v>56028</v>
      </c>
      <c r="L395" s="185" t="s">
        <v>1446</v>
      </c>
      <c r="M395" s="335">
        <v>0.13800064253587493</v>
      </c>
      <c r="N395" s="15">
        <v>7731.9000000000005</v>
      </c>
      <c r="O395" s="75">
        <v>74.14</v>
      </c>
      <c r="P395" s="15">
        <v>573.243066</v>
      </c>
      <c r="Q395" s="335">
        <v>0.32225198773910679</v>
      </c>
      <c r="R395" s="148" t="s">
        <v>536</v>
      </c>
      <c r="S395" s="148">
        <v>12</v>
      </c>
      <c r="T395" t="s">
        <v>114</v>
      </c>
    </row>
    <row r="396" spans="1:20" x14ac:dyDescent="0.3">
      <c r="A396" s="148" t="s">
        <v>698</v>
      </c>
      <c r="B396" s="148">
        <v>169</v>
      </c>
      <c r="C396" t="s">
        <v>103</v>
      </c>
      <c r="D396" t="s">
        <v>115</v>
      </c>
      <c r="E396" t="s">
        <v>699</v>
      </c>
      <c r="F396" t="s">
        <v>14</v>
      </c>
      <c r="G396" t="s">
        <v>423</v>
      </c>
      <c r="H396" s="148" t="s">
        <v>424</v>
      </c>
      <c r="I396" s="15">
        <v>654.53699999999992</v>
      </c>
      <c r="J396" s="15">
        <v>2238.7129010999997</v>
      </c>
      <c r="K396" s="15">
        <v>49061</v>
      </c>
      <c r="L396" s="185" t="s">
        <v>1446</v>
      </c>
      <c r="M396" s="335">
        <v>0.13800167138867939</v>
      </c>
      <c r="N396" s="15">
        <v>6770.5</v>
      </c>
      <c r="O396" s="75">
        <v>74.14</v>
      </c>
      <c r="P396" s="15">
        <v>501.96487000000002</v>
      </c>
      <c r="Q396" s="335">
        <v>0.33065695312015358</v>
      </c>
      <c r="R396" s="148" t="s">
        <v>536</v>
      </c>
      <c r="S396" s="148">
        <v>12</v>
      </c>
      <c r="T396" t="s">
        <v>115</v>
      </c>
    </row>
    <row r="397" spans="1:20" x14ac:dyDescent="0.3">
      <c r="A397" s="148" t="s">
        <v>700</v>
      </c>
      <c r="B397" s="148">
        <v>169</v>
      </c>
      <c r="C397" t="s">
        <v>103</v>
      </c>
      <c r="D397" t="s">
        <v>116</v>
      </c>
      <c r="E397" t="s">
        <v>701</v>
      </c>
      <c r="F397" t="s">
        <v>14</v>
      </c>
      <c r="G397" t="s">
        <v>423</v>
      </c>
      <c r="H397" s="148" t="s">
        <v>424</v>
      </c>
      <c r="I397" s="15">
        <v>575.08100000000002</v>
      </c>
      <c r="J397" s="15">
        <v>1966.9495443000001</v>
      </c>
      <c r="K397" s="15">
        <v>48483</v>
      </c>
      <c r="L397" s="185" t="s">
        <v>1446</v>
      </c>
      <c r="M397" s="335">
        <v>0.13799888620753667</v>
      </c>
      <c r="N397" s="15">
        <v>6690.6</v>
      </c>
      <c r="O397" s="75">
        <v>74.14</v>
      </c>
      <c r="P397" s="15">
        <v>496.04108400000001</v>
      </c>
      <c r="Q397" s="335">
        <v>0.29398701824948437</v>
      </c>
      <c r="R397" s="148" t="s">
        <v>536</v>
      </c>
      <c r="S397" s="148">
        <v>12</v>
      </c>
      <c r="T397" t="s">
        <v>116</v>
      </c>
    </row>
    <row r="398" spans="1:20" x14ac:dyDescent="0.3">
      <c r="A398" s="148" t="s">
        <v>702</v>
      </c>
      <c r="B398" s="148">
        <v>169</v>
      </c>
      <c r="C398" t="s">
        <v>103</v>
      </c>
      <c r="D398" t="s">
        <v>118</v>
      </c>
      <c r="E398" t="s">
        <v>703</v>
      </c>
      <c r="F398" t="s">
        <v>14</v>
      </c>
      <c r="G398" t="s">
        <v>423</v>
      </c>
      <c r="H398" s="148" t="s">
        <v>424</v>
      </c>
      <c r="I398" s="15">
        <v>1028.383</v>
      </c>
      <c r="J398" s="15">
        <v>3517.3783749000004</v>
      </c>
      <c r="K398" s="15">
        <v>71145</v>
      </c>
      <c r="L398" s="185" t="s">
        <v>1446</v>
      </c>
      <c r="M398" s="335">
        <v>0.1380026706022911</v>
      </c>
      <c r="N398" s="15">
        <v>9818.2000000000007</v>
      </c>
      <c r="O398" s="75">
        <v>74.14</v>
      </c>
      <c r="P398" s="15">
        <v>727.92134800000008</v>
      </c>
      <c r="Q398" s="335">
        <v>0.35825083771974497</v>
      </c>
      <c r="R398" s="148" t="s">
        <v>536</v>
      </c>
      <c r="S398" s="148">
        <v>12</v>
      </c>
      <c r="T398" t="s">
        <v>118</v>
      </c>
    </row>
    <row r="399" spans="1:20" x14ac:dyDescent="0.3">
      <c r="A399" s="148" t="s">
        <v>704</v>
      </c>
      <c r="B399" s="148">
        <v>169</v>
      </c>
      <c r="C399" t="s">
        <v>103</v>
      </c>
      <c r="D399" t="s">
        <v>119</v>
      </c>
      <c r="E399" t="s">
        <v>705</v>
      </c>
      <c r="F399" t="s">
        <v>14</v>
      </c>
      <c r="G399" t="s">
        <v>1043</v>
      </c>
      <c r="H399" s="148" t="s">
        <v>1044</v>
      </c>
      <c r="I399" s="15">
        <v>0.08</v>
      </c>
      <c r="J399" s="15">
        <v>0.27362400000000003</v>
      </c>
      <c r="K399" s="15">
        <v>0</v>
      </c>
      <c r="L399" s="185" t="s">
        <v>490</v>
      </c>
      <c r="M399" s="335" t="s">
        <v>2163</v>
      </c>
      <c r="N399" s="15">
        <v>0</v>
      </c>
      <c r="O399" s="75">
        <v>0</v>
      </c>
      <c r="P399" s="15">
        <v>0</v>
      </c>
      <c r="Q399" s="335" t="s">
        <v>2163</v>
      </c>
      <c r="R399" s="148" t="s">
        <v>536</v>
      </c>
      <c r="S399" s="148">
        <v>10</v>
      </c>
      <c r="T399" t="s">
        <v>119</v>
      </c>
    </row>
    <row r="400" spans="1:20" x14ac:dyDescent="0.3">
      <c r="A400" s="148" t="s">
        <v>704</v>
      </c>
      <c r="B400" s="148">
        <v>169</v>
      </c>
      <c r="C400" t="s">
        <v>103</v>
      </c>
      <c r="D400" t="s">
        <v>119</v>
      </c>
      <c r="E400" t="s">
        <v>705</v>
      </c>
      <c r="F400" t="s">
        <v>14</v>
      </c>
      <c r="G400" t="s">
        <v>423</v>
      </c>
      <c r="H400" s="148" t="s">
        <v>424</v>
      </c>
      <c r="I400" s="15">
        <v>625.35599999999999</v>
      </c>
      <c r="J400" s="15">
        <v>2138.9051267999998</v>
      </c>
      <c r="K400" s="15">
        <v>44573</v>
      </c>
      <c r="L400" s="185" t="s">
        <v>1446</v>
      </c>
      <c r="M400" s="335">
        <v>0.13800507033405873</v>
      </c>
      <c r="N400" s="15">
        <v>6151.3</v>
      </c>
      <c r="O400" s="75">
        <v>74.14</v>
      </c>
      <c r="P400" s="15">
        <v>456.05738200000002</v>
      </c>
      <c r="Q400" s="335">
        <v>0.34771595057955224</v>
      </c>
      <c r="R400" s="148" t="s">
        <v>536</v>
      </c>
      <c r="S400" s="148">
        <v>12</v>
      </c>
      <c r="T400" t="s">
        <v>119</v>
      </c>
    </row>
    <row r="401" spans="1:20" x14ac:dyDescent="0.3">
      <c r="A401" s="148" t="s">
        <v>706</v>
      </c>
      <c r="B401" s="148">
        <v>169</v>
      </c>
      <c r="C401" t="s">
        <v>103</v>
      </c>
      <c r="D401" t="s">
        <v>126</v>
      </c>
      <c r="E401" t="s">
        <v>707</v>
      </c>
      <c r="F401" t="s">
        <v>9</v>
      </c>
      <c r="G401" t="s">
        <v>428</v>
      </c>
      <c r="H401" s="148" t="s">
        <v>429</v>
      </c>
      <c r="I401" s="15">
        <v>60.649000000000001</v>
      </c>
      <c r="J401" s="15">
        <v>207.43777470000001</v>
      </c>
      <c r="K401" s="15">
        <v>0</v>
      </c>
      <c r="L401" s="185" t="s">
        <v>490</v>
      </c>
      <c r="M401" s="335" t="s">
        <v>2163</v>
      </c>
      <c r="N401" s="15">
        <v>0</v>
      </c>
      <c r="O401" s="75">
        <v>0</v>
      </c>
      <c r="P401" s="15">
        <v>0</v>
      </c>
      <c r="Q401" s="335" t="s">
        <v>2163</v>
      </c>
      <c r="R401" s="148" t="s">
        <v>536</v>
      </c>
      <c r="S401" s="148">
        <v>6</v>
      </c>
      <c r="T401" t="s">
        <v>126</v>
      </c>
    </row>
    <row r="402" spans="1:20" x14ac:dyDescent="0.3">
      <c r="A402" s="148" t="s">
        <v>706</v>
      </c>
      <c r="B402" s="148">
        <v>169</v>
      </c>
      <c r="C402" t="s">
        <v>103</v>
      </c>
      <c r="D402" t="s">
        <v>126</v>
      </c>
      <c r="E402" t="s">
        <v>707</v>
      </c>
      <c r="F402" t="s">
        <v>9</v>
      </c>
      <c r="G402" t="s">
        <v>423</v>
      </c>
      <c r="H402" s="148" t="s">
        <v>424</v>
      </c>
      <c r="I402" s="15">
        <v>800.12100000000009</v>
      </c>
      <c r="J402" s="15">
        <v>2736.6538563000004</v>
      </c>
      <c r="K402" s="15">
        <v>64446</v>
      </c>
      <c r="L402" s="185" t="s">
        <v>1446</v>
      </c>
      <c r="M402" s="335">
        <v>0.13800080687707539</v>
      </c>
      <c r="N402" s="15">
        <v>8893.6</v>
      </c>
      <c r="O402" s="75">
        <v>74.14</v>
      </c>
      <c r="P402" s="15">
        <v>659.37150400000007</v>
      </c>
      <c r="Q402" s="335">
        <v>0.30771047228343978</v>
      </c>
      <c r="R402" s="148" t="s">
        <v>536</v>
      </c>
      <c r="S402" s="148">
        <v>12</v>
      </c>
      <c r="T402" t="s">
        <v>126</v>
      </c>
    </row>
    <row r="403" spans="1:20" x14ac:dyDescent="0.3">
      <c r="A403" s="148" t="s">
        <v>708</v>
      </c>
      <c r="B403" s="148">
        <v>169</v>
      </c>
      <c r="C403" t="s">
        <v>103</v>
      </c>
      <c r="D403" t="s">
        <v>127</v>
      </c>
      <c r="E403" t="s">
        <v>709</v>
      </c>
      <c r="F403" t="s">
        <v>14</v>
      </c>
      <c r="G403" t="s">
        <v>423</v>
      </c>
      <c r="H403" s="148" t="s">
        <v>424</v>
      </c>
      <c r="I403" s="15">
        <v>654.59499999999991</v>
      </c>
      <c r="J403" s="15">
        <v>2238.9112784999998</v>
      </c>
      <c r="K403" s="15">
        <v>40451</v>
      </c>
      <c r="L403" s="185" t="s">
        <v>1446</v>
      </c>
      <c r="M403" s="335">
        <v>0.1380015327185978</v>
      </c>
      <c r="N403" s="15">
        <v>5582.3</v>
      </c>
      <c r="O403" s="75">
        <v>74.14</v>
      </c>
      <c r="P403" s="15">
        <v>413.87172200000003</v>
      </c>
      <c r="Q403" s="335">
        <v>0.40107326343980076</v>
      </c>
      <c r="R403" s="148" t="s">
        <v>536</v>
      </c>
      <c r="S403" s="148">
        <v>12</v>
      </c>
      <c r="T403" t="s">
        <v>127</v>
      </c>
    </row>
    <row r="404" spans="1:20" x14ac:dyDescent="0.3">
      <c r="A404" s="148" t="s">
        <v>1325</v>
      </c>
      <c r="B404" s="148">
        <v>169</v>
      </c>
      <c r="C404" t="s">
        <v>103</v>
      </c>
      <c r="D404" t="s">
        <v>130</v>
      </c>
      <c r="E404" t="s">
        <v>687</v>
      </c>
      <c r="F404" t="s">
        <v>9</v>
      </c>
      <c r="G404" t="s">
        <v>423</v>
      </c>
      <c r="H404" s="148" t="s">
        <v>424</v>
      </c>
      <c r="I404" s="15">
        <v>0</v>
      </c>
      <c r="J404" s="15">
        <v>0</v>
      </c>
      <c r="K404" s="15" t="s">
        <v>2163</v>
      </c>
      <c r="L404" s="185" t="s">
        <v>1446</v>
      </c>
      <c r="M404" s="335" t="s">
        <v>2163</v>
      </c>
      <c r="N404" s="15">
        <v>0</v>
      </c>
      <c r="O404" s="75">
        <v>74.14</v>
      </c>
      <c r="P404" s="15">
        <v>0</v>
      </c>
      <c r="Q404" s="335" t="s">
        <v>2163</v>
      </c>
      <c r="R404" s="148">
        <v>0</v>
      </c>
      <c r="S404" s="148">
        <v>0</v>
      </c>
      <c r="T404" t="s">
        <v>151</v>
      </c>
    </row>
    <row r="405" spans="1:20" x14ac:dyDescent="0.3">
      <c r="A405" s="148" t="s">
        <v>581</v>
      </c>
      <c r="B405" s="148">
        <v>1</v>
      </c>
      <c r="C405" t="s">
        <v>1272</v>
      </c>
      <c r="D405" t="s">
        <v>582</v>
      </c>
      <c r="E405" t="s">
        <v>572</v>
      </c>
      <c r="F405" t="s">
        <v>13</v>
      </c>
      <c r="G405" t="s">
        <v>423</v>
      </c>
      <c r="H405" s="148" t="s">
        <v>427</v>
      </c>
      <c r="I405" s="15">
        <v>318</v>
      </c>
      <c r="J405" s="15">
        <v>1087.6554000000001</v>
      </c>
      <c r="K405" s="15">
        <v>54054</v>
      </c>
      <c r="L405" s="185" t="s">
        <v>1446</v>
      </c>
      <c r="M405" s="335">
        <v>0.13484663484663484</v>
      </c>
      <c r="N405" s="15">
        <v>7289</v>
      </c>
      <c r="O405" s="75">
        <v>74.14</v>
      </c>
      <c r="P405" s="15">
        <v>540.40645999999992</v>
      </c>
      <c r="Q405" s="335">
        <v>0.14921874056797915</v>
      </c>
      <c r="R405" s="148" t="s">
        <v>573</v>
      </c>
      <c r="S405" s="148">
        <v>12</v>
      </c>
      <c r="T405" t="s">
        <v>574</v>
      </c>
    </row>
    <row r="406" spans="1:20" x14ac:dyDescent="0.3">
      <c r="A406" s="148" t="s">
        <v>710</v>
      </c>
      <c r="B406" s="148">
        <v>169</v>
      </c>
      <c r="C406" t="s">
        <v>103</v>
      </c>
      <c r="D406" t="s">
        <v>133</v>
      </c>
      <c r="E406" t="s">
        <v>711</v>
      </c>
      <c r="F406" t="s">
        <v>14</v>
      </c>
      <c r="G406" t="s">
        <v>423</v>
      </c>
      <c r="H406" s="148" t="s">
        <v>424</v>
      </c>
      <c r="I406" s="15">
        <v>1000.495</v>
      </c>
      <c r="J406" s="15">
        <v>3421.9930485</v>
      </c>
      <c r="K406" s="15">
        <v>70199</v>
      </c>
      <c r="L406" s="185" t="s">
        <v>1446</v>
      </c>
      <c r="M406" s="335">
        <v>0.13800054131825243</v>
      </c>
      <c r="N406" s="15">
        <v>9687.5000000000018</v>
      </c>
      <c r="O406" s="75">
        <v>74.14</v>
      </c>
      <c r="P406" s="15">
        <v>718.23125000000016</v>
      </c>
      <c r="Q406" s="335">
        <v>0.35323799210322576</v>
      </c>
      <c r="R406" s="148" t="s">
        <v>536</v>
      </c>
      <c r="S406" s="148">
        <v>12</v>
      </c>
      <c r="T406" t="s">
        <v>133</v>
      </c>
    </row>
    <row r="407" spans="1:20" x14ac:dyDescent="0.3">
      <c r="A407" s="148" t="s">
        <v>712</v>
      </c>
      <c r="B407" s="148">
        <v>169</v>
      </c>
      <c r="C407" t="s">
        <v>103</v>
      </c>
      <c r="D407" t="s">
        <v>135</v>
      </c>
      <c r="E407" t="s">
        <v>713</v>
      </c>
      <c r="F407" t="s">
        <v>8</v>
      </c>
      <c r="G407" t="s">
        <v>423</v>
      </c>
      <c r="H407" s="148" t="s">
        <v>424</v>
      </c>
      <c r="I407" s="15">
        <v>759.83900000000006</v>
      </c>
      <c r="J407" s="15">
        <v>2598.8773317000005</v>
      </c>
      <c r="K407" s="15">
        <v>47360</v>
      </c>
      <c r="L407" s="185" t="s">
        <v>1446</v>
      </c>
      <c r="M407" s="335">
        <v>0.1380025337837838</v>
      </c>
      <c r="N407" s="15">
        <v>6535.8</v>
      </c>
      <c r="O407" s="75">
        <v>74.14</v>
      </c>
      <c r="P407" s="15">
        <v>484.564212</v>
      </c>
      <c r="Q407" s="335">
        <v>0.39763721835123478</v>
      </c>
      <c r="R407" s="148" t="s">
        <v>536</v>
      </c>
      <c r="S407" s="148">
        <v>12</v>
      </c>
      <c r="T407" t="s">
        <v>135</v>
      </c>
    </row>
    <row r="408" spans="1:20" x14ac:dyDescent="0.3">
      <c r="A408" s="148" t="s">
        <v>714</v>
      </c>
      <c r="B408" s="148">
        <v>169</v>
      </c>
      <c r="C408" t="s">
        <v>103</v>
      </c>
      <c r="D408" t="s">
        <v>138</v>
      </c>
      <c r="E408" t="s">
        <v>715</v>
      </c>
      <c r="F408" t="s">
        <v>9</v>
      </c>
      <c r="G408" t="s">
        <v>423</v>
      </c>
      <c r="H408" s="148" t="s">
        <v>424</v>
      </c>
      <c r="I408" s="15">
        <v>970.41200000000003</v>
      </c>
      <c r="J408" s="15">
        <v>3319.1001636000001</v>
      </c>
      <c r="K408" s="15">
        <v>70181</v>
      </c>
      <c r="L408" s="185" t="s">
        <v>1446</v>
      </c>
      <c r="M408" s="335">
        <v>0.13800031347515707</v>
      </c>
      <c r="N408" s="15">
        <v>9684.9999999999982</v>
      </c>
      <c r="O408" s="75">
        <v>74.14</v>
      </c>
      <c r="P408" s="15">
        <v>718.04589999999996</v>
      </c>
      <c r="Q408" s="335">
        <v>0.34270523114093965</v>
      </c>
      <c r="R408" s="148" t="s">
        <v>536</v>
      </c>
      <c r="S408" s="148">
        <v>12</v>
      </c>
      <c r="T408" t="s">
        <v>138</v>
      </c>
    </row>
    <row r="409" spans="1:20" x14ac:dyDescent="0.3">
      <c r="A409" s="148" t="s">
        <v>716</v>
      </c>
      <c r="B409" s="148">
        <v>169</v>
      </c>
      <c r="C409" t="s">
        <v>103</v>
      </c>
      <c r="D409" t="s">
        <v>144</v>
      </c>
      <c r="E409" t="s">
        <v>717</v>
      </c>
      <c r="F409" t="s">
        <v>14</v>
      </c>
      <c r="G409" t="s">
        <v>423</v>
      </c>
      <c r="H409" s="148" t="s">
        <v>424</v>
      </c>
      <c r="I409" s="15">
        <v>414.28699999999992</v>
      </c>
      <c r="J409" s="15">
        <v>1416.9858260999997</v>
      </c>
      <c r="K409" s="15">
        <v>35699</v>
      </c>
      <c r="L409" s="185" t="s">
        <v>1446</v>
      </c>
      <c r="M409" s="335">
        <v>0.13800666685341328</v>
      </c>
      <c r="N409" s="15">
        <v>4926.7000000000007</v>
      </c>
      <c r="O409" s="75">
        <v>74.14</v>
      </c>
      <c r="P409" s="15">
        <v>365.26553800000005</v>
      </c>
      <c r="Q409" s="335">
        <v>0.28761358030730499</v>
      </c>
      <c r="R409" s="148" t="s">
        <v>536</v>
      </c>
      <c r="S409" s="148">
        <v>12</v>
      </c>
      <c r="T409" t="s">
        <v>144</v>
      </c>
    </row>
    <row r="410" spans="1:20" x14ac:dyDescent="0.3">
      <c r="A410" s="148" t="s">
        <v>718</v>
      </c>
      <c r="B410" s="148">
        <v>169</v>
      </c>
      <c r="C410" t="s">
        <v>103</v>
      </c>
      <c r="D410" t="s">
        <v>145</v>
      </c>
      <c r="E410" t="s">
        <v>719</v>
      </c>
      <c r="F410" t="s">
        <v>5</v>
      </c>
      <c r="G410" t="s">
        <v>428</v>
      </c>
      <c r="H410" s="148" t="s">
        <v>429</v>
      </c>
      <c r="I410" s="15">
        <v>393.31699999999995</v>
      </c>
      <c r="J410" s="15">
        <v>1345.2621350999998</v>
      </c>
      <c r="K410" s="15">
        <v>0</v>
      </c>
      <c r="L410" s="185" t="s">
        <v>490</v>
      </c>
      <c r="M410" s="335" t="s">
        <v>2163</v>
      </c>
      <c r="N410" s="15">
        <v>0</v>
      </c>
      <c r="O410" s="75">
        <v>0</v>
      </c>
      <c r="P410" s="15">
        <v>0</v>
      </c>
      <c r="Q410" s="335" t="s">
        <v>2163</v>
      </c>
      <c r="R410" s="148" t="s">
        <v>536</v>
      </c>
      <c r="S410" s="148">
        <v>12</v>
      </c>
      <c r="T410" t="s">
        <v>145</v>
      </c>
    </row>
    <row r="411" spans="1:20" x14ac:dyDescent="0.3">
      <c r="A411" s="148" t="s">
        <v>718</v>
      </c>
      <c r="B411" s="148">
        <v>169</v>
      </c>
      <c r="C411" t="s">
        <v>103</v>
      </c>
      <c r="D411" t="s">
        <v>145</v>
      </c>
      <c r="E411" t="s">
        <v>719</v>
      </c>
      <c r="F411" t="s">
        <v>5</v>
      </c>
      <c r="G411" t="s">
        <v>423</v>
      </c>
      <c r="H411" s="148" t="s">
        <v>424</v>
      </c>
      <c r="I411" s="15">
        <v>762.56700000000001</v>
      </c>
      <c r="J411" s="15">
        <v>2608.2079100999999</v>
      </c>
      <c r="K411" s="15">
        <v>61244</v>
      </c>
      <c r="L411" s="185" t="s">
        <v>1446</v>
      </c>
      <c r="M411" s="335">
        <v>0.13800045718764289</v>
      </c>
      <c r="N411" s="15">
        <v>8451.7000000000007</v>
      </c>
      <c r="O411" s="75">
        <v>74.14</v>
      </c>
      <c r="P411" s="15">
        <v>626.60903800000006</v>
      </c>
      <c r="Q411" s="335">
        <v>0.30860157247654313</v>
      </c>
      <c r="R411" s="148" t="s">
        <v>536</v>
      </c>
      <c r="S411" s="148">
        <v>12</v>
      </c>
      <c r="T411" t="s">
        <v>145</v>
      </c>
    </row>
    <row r="412" spans="1:20" x14ac:dyDescent="0.3">
      <c r="A412" s="148" t="s">
        <v>720</v>
      </c>
      <c r="B412" s="148">
        <v>169</v>
      </c>
      <c r="C412" t="s">
        <v>103</v>
      </c>
      <c r="D412" t="s">
        <v>149</v>
      </c>
      <c r="E412" t="s">
        <v>721</v>
      </c>
      <c r="F412" t="s">
        <v>5</v>
      </c>
      <c r="G412" t="s">
        <v>423</v>
      </c>
      <c r="H412" s="148" t="s">
        <v>424</v>
      </c>
      <c r="I412" s="15">
        <v>861.80199999999991</v>
      </c>
      <c r="J412" s="15">
        <v>2947.6213805999996</v>
      </c>
      <c r="K412" s="15">
        <v>61686</v>
      </c>
      <c r="L412" s="185" t="s">
        <v>1446</v>
      </c>
      <c r="M412" s="335">
        <v>0.13799889764290116</v>
      </c>
      <c r="N412" s="15">
        <v>8512.6</v>
      </c>
      <c r="O412" s="75">
        <v>74.14</v>
      </c>
      <c r="P412" s="15">
        <v>631.12416399999995</v>
      </c>
      <c r="Q412" s="335">
        <v>0.3462656979771162</v>
      </c>
      <c r="R412" s="148" t="s">
        <v>536</v>
      </c>
      <c r="S412" s="148">
        <v>12</v>
      </c>
      <c r="T412" t="s">
        <v>149</v>
      </c>
    </row>
    <row r="413" spans="1:20" x14ac:dyDescent="0.3">
      <c r="A413" s="148" t="s">
        <v>1326</v>
      </c>
      <c r="B413" s="148">
        <v>169</v>
      </c>
      <c r="C413" t="s">
        <v>103</v>
      </c>
      <c r="D413" t="s">
        <v>152</v>
      </c>
      <c r="E413" t="s">
        <v>687</v>
      </c>
      <c r="F413" t="s">
        <v>9</v>
      </c>
      <c r="G413" t="s">
        <v>423</v>
      </c>
      <c r="H413" s="148" t="s">
        <v>424</v>
      </c>
      <c r="I413" s="15">
        <v>0</v>
      </c>
      <c r="J413" s="15">
        <v>0</v>
      </c>
      <c r="K413" s="15" t="s">
        <v>2163</v>
      </c>
      <c r="L413" s="185" t="s">
        <v>1446</v>
      </c>
      <c r="M413" s="335" t="s">
        <v>2163</v>
      </c>
      <c r="N413" s="15">
        <v>0</v>
      </c>
      <c r="O413" s="75">
        <v>74.14</v>
      </c>
      <c r="P413" s="15">
        <v>0</v>
      </c>
      <c r="Q413" s="335" t="s">
        <v>2163</v>
      </c>
      <c r="R413" s="148">
        <v>0</v>
      </c>
      <c r="S413" s="148">
        <v>0</v>
      </c>
      <c r="T413" t="s">
        <v>151</v>
      </c>
    </row>
    <row r="414" spans="1:20" x14ac:dyDescent="0.3">
      <c r="A414" s="148" t="s">
        <v>722</v>
      </c>
      <c r="B414" s="148">
        <v>169</v>
      </c>
      <c r="C414" t="s">
        <v>103</v>
      </c>
      <c r="D414" t="s">
        <v>153</v>
      </c>
      <c r="E414" t="s">
        <v>723</v>
      </c>
      <c r="F414" t="s">
        <v>5</v>
      </c>
      <c r="G414" t="s">
        <v>423</v>
      </c>
      <c r="H414" s="148" t="s">
        <v>424</v>
      </c>
      <c r="I414" s="15">
        <v>638.86500000000001</v>
      </c>
      <c r="J414" s="15">
        <v>2185.1099595000001</v>
      </c>
      <c r="K414" s="15">
        <v>44817</v>
      </c>
      <c r="L414" s="185" t="s">
        <v>1446</v>
      </c>
      <c r="M414" s="335">
        <v>0.13800120489992637</v>
      </c>
      <c r="N414" s="15">
        <v>6184.8</v>
      </c>
      <c r="O414" s="75">
        <v>74.14</v>
      </c>
      <c r="P414" s="15">
        <v>458.54107200000004</v>
      </c>
      <c r="Q414" s="335">
        <v>0.35330325305587895</v>
      </c>
      <c r="R414" s="148" t="s">
        <v>536</v>
      </c>
      <c r="S414" s="148">
        <v>12</v>
      </c>
      <c r="T414" t="s">
        <v>153</v>
      </c>
    </row>
    <row r="415" spans="1:20" x14ac:dyDescent="0.3">
      <c r="A415" s="148" t="s">
        <v>722</v>
      </c>
      <c r="B415" s="148">
        <v>169</v>
      </c>
      <c r="C415" t="s">
        <v>103</v>
      </c>
      <c r="D415" t="s">
        <v>153</v>
      </c>
      <c r="E415" t="s">
        <v>723</v>
      </c>
      <c r="F415" t="s">
        <v>5</v>
      </c>
      <c r="G415" t="s">
        <v>428</v>
      </c>
      <c r="H415" s="148" t="s">
        <v>429</v>
      </c>
      <c r="I415" s="15">
        <v>0</v>
      </c>
      <c r="J415" s="15">
        <v>0</v>
      </c>
      <c r="K415" s="15" t="s">
        <v>2163</v>
      </c>
      <c r="L415" s="185" t="s">
        <v>490</v>
      </c>
      <c r="M415" s="335" t="s">
        <v>2163</v>
      </c>
      <c r="N415" s="15">
        <v>0</v>
      </c>
      <c r="O415" s="75">
        <v>0</v>
      </c>
      <c r="P415" s="15">
        <v>0</v>
      </c>
      <c r="Q415" s="335" t="s">
        <v>2163</v>
      </c>
      <c r="R415" s="148">
        <v>0</v>
      </c>
      <c r="S415" s="148">
        <v>0</v>
      </c>
      <c r="T415" t="s">
        <v>153</v>
      </c>
    </row>
    <row r="416" spans="1:20" x14ac:dyDescent="0.3">
      <c r="A416" s="148" t="s">
        <v>1443</v>
      </c>
      <c r="B416" s="148">
        <v>169</v>
      </c>
      <c r="C416" t="s">
        <v>103</v>
      </c>
      <c r="D416" t="s">
        <v>396</v>
      </c>
      <c r="E416" t="s">
        <v>689</v>
      </c>
      <c r="F416" t="s">
        <v>9</v>
      </c>
      <c r="G416" t="s">
        <v>423</v>
      </c>
      <c r="H416" s="148" t="s">
        <v>424</v>
      </c>
      <c r="I416" s="15">
        <v>0</v>
      </c>
      <c r="J416" s="15">
        <v>0</v>
      </c>
      <c r="K416" s="15" t="s">
        <v>2163</v>
      </c>
      <c r="L416" s="185" t="s">
        <v>1446</v>
      </c>
      <c r="M416" s="335" t="s">
        <v>2163</v>
      </c>
      <c r="N416" s="15">
        <v>0</v>
      </c>
      <c r="O416" s="75">
        <v>74.14</v>
      </c>
      <c r="P416" s="15">
        <v>0</v>
      </c>
      <c r="Q416" s="335" t="s">
        <v>2163</v>
      </c>
      <c r="R416" s="148">
        <v>0</v>
      </c>
      <c r="S416" s="148">
        <v>0</v>
      </c>
      <c r="T416" t="s">
        <v>395</v>
      </c>
    </row>
    <row r="417" spans="9:17" x14ac:dyDescent="0.3">
      <c r="I417" s="180"/>
      <c r="L417" s="185"/>
      <c r="M417" s="183"/>
      <c r="N417" s="180"/>
      <c r="O417" s="180"/>
      <c r="Q417" s="185"/>
    </row>
    <row r="418" spans="9:17" x14ac:dyDescent="0.3">
      <c r="I418" s="180"/>
      <c r="L418" s="185"/>
      <c r="M418" s="183"/>
      <c r="N418" s="180"/>
      <c r="O418" s="180"/>
      <c r="Q418" s="185"/>
    </row>
  </sheetData>
  <sortState xmlns:xlrd2="http://schemas.microsoft.com/office/spreadsheetml/2017/richdata2" ref="A8:U416">
    <sortCondition ref="F8:F416"/>
    <sortCondition ref="E8:E416"/>
    <sortCondition ref="C8:C416"/>
    <sortCondition ref="D8:D416"/>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4EA18-AD5E-4143-821E-43C0A88A6C34}">
  <dimension ref="B2:G343"/>
  <sheetViews>
    <sheetView showGridLines="0" topLeftCell="A153" workbookViewId="0">
      <selection activeCell="C171" sqref="C171"/>
    </sheetView>
  </sheetViews>
  <sheetFormatPr defaultRowHeight="14.4" x14ac:dyDescent="0.3"/>
  <cols>
    <col min="2" max="2" width="35.44140625" customWidth="1"/>
    <col min="3" max="3" width="111.6640625" customWidth="1"/>
  </cols>
  <sheetData>
    <row r="2" spans="2:7" ht="18" x14ac:dyDescent="0.35">
      <c r="B2" s="348" t="s">
        <v>2245</v>
      </c>
      <c r="C2" s="348" t="s">
        <v>2246</v>
      </c>
    </row>
    <row r="3" spans="2:7" ht="18" x14ac:dyDescent="0.3">
      <c r="B3" s="349" t="s">
        <v>2247</v>
      </c>
      <c r="C3" s="3"/>
    </row>
    <row r="4" spans="2:7" ht="43.2" x14ac:dyDescent="0.3">
      <c r="B4" s="360" t="s">
        <v>2214</v>
      </c>
      <c r="C4" s="362" t="s">
        <v>2248</v>
      </c>
    </row>
    <row r="5" spans="2:7" x14ac:dyDescent="0.3">
      <c r="B5" s="360" t="s">
        <v>0</v>
      </c>
      <c r="C5" s="357" t="s">
        <v>2249</v>
      </c>
    </row>
    <row r="6" spans="2:7" x14ac:dyDescent="0.3">
      <c r="B6" s="375" t="s">
        <v>4</v>
      </c>
      <c r="C6" s="357" t="s">
        <v>2250</v>
      </c>
    </row>
    <row r="7" spans="2:7" x14ac:dyDescent="0.3">
      <c r="B7" s="375" t="s">
        <v>5</v>
      </c>
      <c r="C7" s="357" t="s">
        <v>2251</v>
      </c>
    </row>
    <row r="8" spans="2:7" x14ac:dyDescent="0.3">
      <c r="B8" s="375" t="s">
        <v>6</v>
      </c>
      <c r="C8" s="357" t="s">
        <v>2252</v>
      </c>
    </row>
    <row r="9" spans="2:7" x14ac:dyDescent="0.3">
      <c r="B9" s="375" t="s">
        <v>7</v>
      </c>
      <c r="C9" s="357" t="s">
        <v>2253</v>
      </c>
    </row>
    <row r="10" spans="2:7" x14ac:dyDescent="0.3">
      <c r="B10" s="375" t="s">
        <v>8</v>
      </c>
      <c r="C10" s="357" t="s">
        <v>2254</v>
      </c>
    </row>
    <row r="11" spans="2:7" x14ac:dyDescent="0.3">
      <c r="B11" s="375" t="s">
        <v>9</v>
      </c>
      <c r="C11" s="376" t="s">
        <v>2255</v>
      </c>
    </row>
    <row r="12" spans="2:7" x14ac:dyDescent="0.3">
      <c r="B12" s="375" t="s">
        <v>10</v>
      </c>
      <c r="C12" s="357" t="s">
        <v>2256</v>
      </c>
    </row>
    <row r="13" spans="2:7" x14ac:dyDescent="0.3">
      <c r="B13" s="375" t="s">
        <v>11</v>
      </c>
      <c r="C13" s="357" t="s">
        <v>2257</v>
      </c>
    </row>
    <row r="14" spans="2:7" ht="43.2" x14ac:dyDescent="0.3">
      <c r="B14" s="375" t="s">
        <v>12</v>
      </c>
      <c r="C14" s="357" t="s">
        <v>2258</v>
      </c>
    </row>
    <row r="15" spans="2:7" ht="28.8" x14ac:dyDescent="0.3">
      <c r="B15" s="375" t="s">
        <v>13</v>
      </c>
      <c r="C15" s="357" t="s">
        <v>2259</v>
      </c>
    </row>
    <row r="16" spans="2:7" x14ac:dyDescent="0.3">
      <c r="B16" s="375" t="s">
        <v>14</v>
      </c>
      <c r="C16" s="357" t="s">
        <v>2260</v>
      </c>
      <c r="G16" s="76"/>
    </row>
    <row r="17" spans="2:7" x14ac:dyDescent="0.3">
      <c r="G17" s="76"/>
    </row>
    <row r="18" spans="2:7" x14ac:dyDescent="0.3">
      <c r="B18" s="350"/>
      <c r="C18" s="351"/>
      <c r="G18" s="76"/>
    </row>
    <row r="19" spans="2:7" ht="15.6" x14ac:dyDescent="0.3">
      <c r="B19" s="352" t="str">
        <f>Contents!$B$26</f>
        <v>Table 1.a   Communities Participating in Power Cost Equalization Program, by AEA Energy Region, 2019</v>
      </c>
      <c r="C19" s="351"/>
      <c r="G19" s="76"/>
    </row>
    <row r="20" spans="2:7" x14ac:dyDescent="0.3">
      <c r="B20" s="360" t="s">
        <v>1</v>
      </c>
      <c r="C20" s="362" t="s">
        <v>2261</v>
      </c>
    </row>
    <row r="21" spans="2:7" x14ac:dyDescent="0.3">
      <c r="B21" s="360" t="s">
        <v>2</v>
      </c>
      <c r="C21" s="362" t="s">
        <v>2262</v>
      </c>
    </row>
    <row r="22" spans="2:7" x14ac:dyDescent="0.3">
      <c r="B22" s="360" t="s">
        <v>3</v>
      </c>
      <c r="C22" s="362" t="s">
        <v>2263</v>
      </c>
    </row>
    <row r="23" spans="2:7" x14ac:dyDescent="0.3">
      <c r="B23" s="353"/>
      <c r="C23" s="23"/>
    </row>
    <row r="24" spans="2:7" ht="15.6" x14ac:dyDescent="0.3">
      <c r="B24" s="352" t="str">
        <f>Contents!$B$27</f>
        <v>Table 1.b   Distribution of Rates in PCE Communities ($/kWh), 2019</v>
      </c>
      <c r="C24" s="23"/>
    </row>
    <row r="25" spans="2:7" x14ac:dyDescent="0.3">
      <c r="B25" s="360" t="s">
        <v>18</v>
      </c>
      <c r="C25" s="357" t="s">
        <v>2264</v>
      </c>
    </row>
    <row r="26" spans="2:7" x14ac:dyDescent="0.3">
      <c r="B26" s="360" t="s">
        <v>19</v>
      </c>
      <c r="C26" s="357" t="s">
        <v>2265</v>
      </c>
    </row>
    <row r="27" spans="2:7" x14ac:dyDescent="0.3">
      <c r="B27" s="360" t="s">
        <v>16</v>
      </c>
      <c r="C27" s="357" t="s">
        <v>2266</v>
      </c>
    </row>
    <row r="28" spans="2:7" x14ac:dyDescent="0.3">
      <c r="C28" s="23"/>
    </row>
    <row r="29" spans="2:7" ht="15.6" x14ac:dyDescent="0.3">
      <c r="B29" s="352" t="str">
        <f>Contents!$B$28</f>
        <v>Table 1.c   Average Consumption per Residential Customer per Month in PCE Communities, 2019</v>
      </c>
      <c r="C29" s="23"/>
    </row>
    <row r="30" spans="2:7" x14ac:dyDescent="0.3">
      <c r="B30" s="360" t="s">
        <v>16</v>
      </c>
      <c r="C30" s="357" t="s">
        <v>2266</v>
      </c>
    </row>
    <row r="31" spans="2:7" ht="28.8" x14ac:dyDescent="0.3">
      <c r="B31" s="360" t="s">
        <v>31</v>
      </c>
      <c r="C31" s="357" t="s">
        <v>2267</v>
      </c>
    </row>
    <row r="32" spans="2:7" x14ac:dyDescent="0.3">
      <c r="C32" s="23"/>
    </row>
    <row r="33" spans="2:3" ht="15.6" x14ac:dyDescent="0.3">
      <c r="B33" s="352" t="str">
        <f>Contents!$B$29</f>
        <v>Table 1.d   Installed Capacity (MW) of Utilities &amp; Operators, by AEA Energy Region, 2021</v>
      </c>
      <c r="C33" s="23"/>
    </row>
    <row r="34" spans="2:3" x14ac:dyDescent="0.3">
      <c r="B34" s="377" t="s">
        <v>2268</v>
      </c>
      <c r="C34" s="378" t="s">
        <v>2484</v>
      </c>
    </row>
    <row r="35" spans="2:3" ht="28.8" x14ac:dyDescent="0.3">
      <c r="B35" s="360" t="s">
        <v>2269</v>
      </c>
      <c r="C35" s="357" t="s">
        <v>2270</v>
      </c>
    </row>
    <row r="36" spans="2:3" x14ac:dyDescent="0.3">
      <c r="B36" s="360" t="s">
        <v>411</v>
      </c>
      <c r="C36" s="357" t="s">
        <v>2271</v>
      </c>
    </row>
    <row r="37" spans="2:3" x14ac:dyDescent="0.3">
      <c r="B37" s="360" t="s">
        <v>34</v>
      </c>
      <c r="C37" s="357" t="s">
        <v>2272</v>
      </c>
    </row>
    <row r="38" spans="2:3" x14ac:dyDescent="0.3">
      <c r="B38" s="360" t="s">
        <v>35</v>
      </c>
      <c r="C38" s="357" t="s">
        <v>2273</v>
      </c>
    </row>
    <row r="39" spans="2:3" x14ac:dyDescent="0.3">
      <c r="B39" s="360" t="s">
        <v>1039</v>
      </c>
      <c r="C39" s="357" t="s">
        <v>2274</v>
      </c>
    </row>
    <row r="40" spans="2:3" ht="28.8" x14ac:dyDescent="0.3">
      <c r="B40" s="360" t="s">
        <v>1374</v>
      </c>
      <c r="C40" s="357" t="s">
        <v>2275</v>
      </c>
    </row>
    <row r="41" spans="2:3" x14ac:dyDescent="0.3">
      <c r="C41" s="23"/>
    </row>
    <row r="42" spans="2:3" ht="15.6" x14ac:dyDescent="0.3">
      <c r="B42" s="352" t="str">
        <f>Contents!$B$30</f>
        <v>Table 1.e   Carbon Dioxide Emissions by Operators/Utilities (Metric Tons), by fuel type and AEA Energy Region, 2019</v>
      </c>
      <c r="C42" s="23"/>
    </row>
    <row r="43" spans="2:3" x14ac:dyDescent="0.3">
      <c r="B43" s="377" t="s">
        <v>2276</v>
      </c>
      <c r="C43" s="379" t="s">
        <v>2277</v>
      </c>
    </row>
    <row r="44" spans="2:3" x14ac:dyDescent="0.3">
      <c r="B44" s="360" t="s">
        <v>38</v>
      </c>
      <c r="C44" s="357" t="s">
        <v>2278</v>
      </c>
    </row>
    <row r="45" spans="2:3" x14ac:dyDescent="0.3">
      <c r="B45" s="360" t="s">
        <v>39</v>
      </c>
      <c r="C45" s="357" t="s">
        <v>2279</v>
      </c>
    </row>
    <row r="46" spans="2:3" x14ac:dyDescent="0.3">
      <c r="B46" s="360" t="s">
        <v>40</v>
      </c>
      <c r="C46" s="357" t="s">
        <v>2280</v>
      </c>
    </row>
    <row r="47" spans="2:3" x14ac:dyDescent="0.3">
      <c r="B47" s="354"/>
      <c r="C47" s="351"/>
    </row>
    <row r="48" spans="2:3" ht="15.6" x14ac:dyDescent="0.3">
      <c r="B48" s="352" t="str">
        <f>Contents!$B$31</f>
        <v>Table 1.f   Generation by Fuel Type by Operators/Utilities (MWh), by AEA Energy Region, 2019</v>
      </c>
      <c r="C48" s="23"/>
    </row>
    <row r="49" spans="2:3" x14ac:dyDescent="0.3">
      <c r="B49" s="377" t="s">
        <v>2482</v>
      </c>
      <c r="C49" s="379"/>
    </row>
    <row r="50" spans="2:3" x14ac:dyDescent="0.3">
      <c r="B50" s="360" t="s">
        <v>38</v>
      </c>
      <c r="C50" s="357" t="s">
        <v>2281</v>
      </c>
    </row>
    <row r="51" spans="2:3" x14ac:dyDescent="0.3">
      <c r="B51" s="360" t="s">
        <v>39</v>
      </c>
      <c r="C51" s="357" t="s">
        <v>2282</v>
      </c>
    </row>
    <row r="52" spans="2:3" x14ac:dyDescent="0.3">
      <c r="B52" s="360" t="s">
        <v>40</v>
      </c>
      <c r="C52" s="357" t="s">
        <v>2283</v>
      </c>
    </row>
    <row r="53" spans="2:3" x14ac:dyDescent="0.3">
      <c r="B53" s="360" t="s">
        <v>41</v>
      </c>
      <c r="C53" s="357" t="s">
        <v>2284</v>
      </c>
    </row>
    <row r="54" spans="2:3" x14ac:dyDescent="0.3">
      <c r="B54" s="360" t="s">
        <v>35</v>
      </c>
      <c r="C54" s="357" t="s">
        <v>2285</v>
      </c>
    </row>
    <row r="55" spans="2:3" x14ac:dyDescent="0.3">
      <c r="B55" s="360" t="s">
        <v>2286</v>
      </c>
      <c r="C55" s="357" t="s">
        <v>2287</v>
      </c>
    </row>
    <row r="56" spans="2:3" ht="28.8" x14ac:dyDescent="0.3">
      <c r="B56" s="360" t="s">
        <v>1374</v>
      </c>
      <c r="C56" s="357" t="s">
        <v>2288</v>
      </c>
    </row>
    <row r="57" spans="2:3" x14ac:dyDescent="0.3">
      <c r="B57" s="360" t="s">
        <v>1374</v>
      </c>
      <c r="C57" s="357" t="s">
        <v>2289</v>
      </c>
    </row>
    <row r="58" spans="2:3" x14ac:dyDescent="0.3">
      <c r="B58" s="354"/>
      <c r="C58" s="351"/>
    </row>
    <row r="59" spans="2:3" ht="15.6" x14ac:dyDescent="0.3">
      <c r="B59" s="352" t="str">
        <f>Contents!$B$32</f>
        <v>Table 1.g   Fuel Use for Power Generation by Operators/Utilities, by AEA Energy Region, 2019</v>
      </c>
      <c r="C59" s="23"/>
    </row>
    <row r="60" spans="2:3" x14ac:dyDescent="0.3">
      <c r="B60" s="377" t="s">
        <v>2290</v>
      </c>
      <c r="C60" s="379"/>
    </row>
    <row r="61" spans="2:3" x14ac:dyDescent="0.3">
      <c r="B61" s="360" t="s">
        <v>2291</v>
      </c>
      <c r="C61" s="357" t="s">
        <v>2292</v>
      </c>
    </row>
    <row r="62" spans="2:3" x14ac:dyDescent="0.3">
      <c r="B62" s="360" t="s">
        <v>2293</v>
      </c>
      <c r="C62" s="357" t="s">
        <v>2294</v>
      </c>
    </row>
    <row r="63" spans="2:3" x14ac:dyDescent="0.3">
      <c r="B63" s="360" t="s">
        <v>2295</v>
      </c>
      <c r="C63" s="357" t="s">
        <v>2296</v>
      </c>
    </row>
    <row r="64" spans="2:3" x14ac:dyDescent="0.3">
      <c r="B64" s="360" t="s">
        <v>48</v>
      </c>
      <c r="C64" s="357" t="s">
        <v>2297</v>
      </c>
    </row>
    <row r="65" spans="2:3" x14ac:dyDescent="0.3">
      <c r="B65" s="360" t="s">
        <v>47</v>
      </c>
      <c r="C65" s="357" t="s">
        <v>2298</v>
      </c>
    </row>
    <row r="66" spans="2:3" x14ac:dyDescent="0.3">
      <c r="B66" s="361">
        <v>0.13900000000000001</v>
      </c>
      <c r="C66" s="357" t="s">
        <v>2299</v>
      </c>
    </row>
    <row r="67" spans="2:3" x14ac:dyDescent="0.3">
      <c r="B67" s="361">
        <v>1.0249999999999999</v>
      </c>
      <c r="C67" s="357" t="s">
        <v>2300</v>
      </c>
    </row>
    <row r="68" spans="2:3" x14ac:dyDescent="0.3">
      <c r="B68" s="361">
        <v>19.536000000000001</v>
      </c>
      <c r="C68" s="357" t="s">
        <v>2301</v>
      </c>
    </row>
    <row r="69" spans="2:3" x14ac:dyDescent="0.3">
      <c r="C69" s="23"/>
    </row>
    <row r="70" spans="2:3" ht="15.6" x14ac:dyDescent="0.3">
      <c r="B70" s="352" t="str">
        <f>Contents!$B$33</f>
        <v>Table 1.h  Electricity Sales by Certificated Utilities (MWh), by AEA Energy Region, 2019</v>
      </c>
      <c r="C70" s="23"/>
    </row>
    <row r="71" spans="2:3" ht="28.8" x14ac:dyDescent="0.3">
      <c r="B71" s="377" t="s">
        <v>2302</v>
      </c>
      <c r="C71" s="379" t="s">
        <v>2303</v>
      </c>
    </row>
    <row r="72" spans="2:3" x14ac:dyDescent="0.3">
      <c r="B72" s="360" t="s">
        <v>49</v>
      </c>
      <c r="C72" s="357" t="s">
        <v>2304</v>
      </c>
    </row>
    <row r="73" spans="2:3" x14ac:dyDescent="0.3">
      <c r="B73" s="360" t="s">
        <v>50</v>
      </c>
      <c r="C73" s="357" t="s">
        <v>2305</v>
      </c>
    </row>
    <row r="74" spans="2:3" ht="43.2" x14ac:dyDescent="0.3">
      <c r="B74" s="360" t="s">
        <v>51</v>
      </c>
      <c r="C74" s="357" t="s">
        <v>2306</v>
      </c>
    </row>
    <row r="75" spans="2:3" x14ac:dyDescent="0.3">
      <c r="C75" s="23"/>
    </row>
    <row r="76" spans="2:3" ht="15.6" x14ac:dyDescent="0.3">
      <c r="B76" s="352" t="str">
        <f>Contents!$B$34</f>
        <v>Table 1.i   Revenue Received by Certificated Utilities ($000), by AEA Energy Region, 2019</v>
      </c>
      <c r="C76" s="23"/>
    </row>
    <row r="77" spans="2:3" ht="28.8" x14ac:dyDescent="0.3">
      <c r="B77" s="377" t="s">
        <v>2307</v>
      </c>
      <c r="C77" s="379" t="s">
        <v>2308</v>
      </c>
    </row>
    <row r="78" spans="2:3" ht="28.8" x14ac:dyDescent="0.3">
      <c r="B78" s="360" t="s">
        <v>49</v>
      </c>
      <c r="C78" s="361" t="s">
        <v>2309</v>
      </c>
    </row>
    <row r="79" spans="2:3" ht="28.8" x14ac:dyDescent="0.3">
      <c r="B79" s="360" t="s">
        <v>50</v>
      </c>
      <c r="C79" s="361" t="s">
        <v>2310</v>
      </c>
    </row>
    <row r="80" spans="2:3" x14ac:dyDescent="0.3">
      <c r="B80" s="360" t="s">
        <v>51</v>
      </c>
      <c r="C80" s="361" t="s">
        <v>2311</v>
      </c>
    </row>
    <row r="81" spans="2:3" x14ac:dyDescent="0.3">
      <c r="C81" s="23"/>
    </row>
    <row r="82" spans="2:3" ht="15.6" x14ac:dyDescent="0.3">
      <c r="B82" s="352" t="str">
        <f>Contents!$B$35</f>
        <v>Table 1.j   Customers Served by Certificated Utilities (Accounts), by AEA Energy Region, 2019</v>
      </c>
      <c r="C82" s="23"/>
    </row>
    <row r="83" spans="2:3" ht="28.8" x14ac:dyDescent="0.3">
      <c r="B83" s="377" t="s">
        <v>2307</v>
      </c>
      <c r="C83" s="379" t="s">
        <v>2312</v>
      </c>
    </row>
    <row r="84" spans="2:3" x14ac:dyDescent="0.3">
      <c r="B84" s="360" t="s">
        <v>49</v>
      </c>
      <c r="C84" s="361" t="s">
        <v>2313</v>
      </c>
    </row>
    <row r="85" spans="2:3" x14ac:dyDescent="0.3">
      <c r="B85" s="360" t="s">
        <v>50</v>
      </c>
      <c r="C85" s="361" t="s">
        <v>2314</v>
      </c>
    </row>
    <row r="86" spans="2:3" x14ac:dyDescent="0.3">
      <c r="B86" s="360" t="s">
        <v>51</v>
      </c>
      <c r="C86" s="361" t="s">
        <v>2315</v>
      </c>
    </row>
    <row r="88" spans="2:3" ht="15.6" x14ac:dyDescent="0.3">
      <c r="B88" s="352" t="str">
        <f>Contents!$B$38</f>
        <v>Table 2.1a   Installed Capacity (MW) by plant and prime mover, 2021</v>
      </c>
      <c r="C88" s="23"/>
    </row>
    <row r="89" spans="2:3" ht="14.4" customHeight="1" x14ac:dyDescent="0.3">
      <c r="B89" s="392" t="s">
        <v>2483</v>
      </c>
      <c r="C89" s="393"/>
    </row>
    <row r="90" spans="2:3" x14ac:dyDescent="0.3">
      <c r="B90" s="360" t="s">
        <v>1444</v>
      </c>
      <c r="C90" s="357" t="s">
        <v>2316</v>
      </c>
    </row>
    <row r="91" spans="2:3" x14ac:dyDescent="0.3">
      <c r="B91" s="360" t="s">
        <v>553</v>
      </c>
      <c r="C91" s="357" t="s">
        <v>2317</v>
      </c>
    </row>
    <row r="92" spans="2:3" x14ac:dyDescent="0.3">
      <c r="B92" s="360" t="s">
        <v>1395</v>
      </c>
      <c r="C92" s="357" t="s">
        <v>2318</v>
      </c>
    </row>
    <row r="93" spans="2:3" ht="28.8" x14ac:dyDescent="0.3">
      <c r="B93" s="360" t="s">
        <v>53</v>
      </c>
      <c r="C93" s="357" t="s">
        <v>2319</v>
      </c>
    </row>
    <row r="94" spans="2:3" ht="28.8" x14ac:dyDescent="0.3">
      <c r="B94" s="360" t="s">
        <v>54</v>
      </c>
      <c r="C94" s="362" t="s">
        <v>2320</v>
      </c>
    </row>
    <row r="95" spans="2:3" ht="28.8" x14ac:dyDescent="0.3">
      <c r="B95" s="360" t="s">
        <v>554</v>
      </c>
      <c r="C95" s="362" t="s">
        <v>2321</v>
      </c>
    </row>
    <row r="96" spans="2:3" x14ac:dyDescent="0.3">
      <c r="B96" s="360" t="s">
        <v>0</v>
      </c>
      <c r="C96" s="357" t="s">
        <v>2322</v>
      </c>
    </row>
    <row r="97" spans="2:3" ht="28.8" x14ac:dyDescent="0.3">
      <c r="B97" s="360" t="s">
        <v>56</v>
      </c>
      <c r="C97" s="357" t="s">
        <v>2323</v>
      </c>
    </row>
    <row r="98" spans="2:3" ht="28.8" x14ac:dyDescent="0.3">
      <c r="B98" s="360" t="s">
        <v>32</v>
      </c>
      <c r="C98" s="357" t="s">
        <v>2270</v>
      </c>
    </row>
    <row r="99" spans="2:3" x14ac:dyDescent="0.3">
      <c r="B99" s="360" t="s">
        <v>411</v>
      </c>
      <c r="C99" s="357" t="s">
        <v>2271</v>
      </c>
    </row>
    <row r="100" spans="2:3" x14ac:dyDescent="0.3">
      <c r="B100" s="360" t="s">
        <v>34</v>
      </c>
      <c r="C100" s="357" t="s">
        <v>2324</v>
      </c>
    </row>
    <row r="101" spans="2:3" x14ac:dyDescent="0.3">
      <c r="B101" s="360" t="s">
        <v>58</v>
      </c>
      <c r="C101" s="357" t="s">
        <v>2273</v>
      </c>
    </row>
    <row r="102" spans="2:3" x14ac:dyDescent="0.3">
      <c r="B102" s="360" t="s">
        <v>556</v>
      </c>
      <c r="C102" s="357" t="s">
        <v>2325</v>
      </c>
    </row>
    <row r="103" spans="2:3" x14ac:dyDescent="0.3">
      <c r="B103" s="360" t="s">
        <v>1282</v>
      </c>
      <c r="C103" s="357" t="s">
        <v>2326</v>
      </c>
    </row>
    <row r="104" spans="2:3" x14ac:dyDescent="0.3">
      <c r="B104" s="360" t="s">
        <v>1283</v>
      </c>
      <c r="C104" s="357" t="s">
        <v>2327</v>
      </c>
    </row>
    <row r="105" spans="2:3" x14ac:dyDescent="0.3">
      <c r="B105" s="360" t="s">
        <v>2214</v>
      </c>
      <c r="C105" s="362" t="s">
        <v>2328</v>
      </c>
    </row>
    <row r="106" spans="2:3" x14ac:dyDescent="0.3">
      <c r="B106" s="361" t="s">
        <v>1329</v>
      </c>
      <c r="C106" s="362" t="s">
        <v>2329</v>
      </c>
    </row>
    <row r="107" spans="2:3" x14ac:dyDescent="0.3">
      <c r="B107" s="361" t="s">
        <v>1330</v>
      </c>
      <c r="C107" s="362" t="s">
        <v>2330</v>
      </c>
    </row>
    <row r="108" spans="2:3" x14ac:dyDescent="0.3">
      <c r="B108" s="361" t="s">
        <v>2168</v>
      </c>
      <c r="C108" s="362" t="s">
        <v>2331</v>
      </c>
    </row>
    <row r="109" spans="2:3" x14ac:dyDescent="0.3">
      <c r="B109" s="361" t="s">
        <v>1344</v>
      </c>
      <c r="C109" s="362" t="s">
        <v>2332</v>
      </c>
    </row>
    <row r="111" spans="2:3" ht="15.6" x14ac:dyDescent="0.3">
      <c r="B111" s="352" t="str">
        <f>Contents!$B$40</f>
        <v>Table 2.2a   Generation and Total Disposition of Electric Energy (MWh), 2019</v>
      </c>
      <c r="C111" s="23"/>
    </row>
    <row r="112" spans="2:3" ht="43.2" x14ac:dyDescent="0.3">
      <c r="B112" s="377" t="s">
        <v>2333</v>
      </c>
      <c r="C112" s="379" t="s">
        <v>2334</v>
      </c>
    </row>
    <row r="113" spans="2:3" ht="28.8" x14ac:dyDescent="0.3">
      <c r="B113" s="360" t="s">
        <v>1457</v>
      </c>
      <c r="C113" s="357" t="s">
        <v>2335</v>
      </c>
    </row>
    <row r="114" spans="2:3" x14ac:dyDescent="0.3">
      <c r="B114" s="360" t="s">
        <v>553</v>
      </c>
      <c r="C114" s="357" t="s">
        <v>2317</v>
      </c>
    </row>
    <row r="115" spans="2:3" x14ac:dyDescent="0.3">
      <c r="B115" s="360" t="s">
        <v>1395</v>
      </c>
      <c r="C115" s="357" t="s">
        <v>2318</v>
      </c>
    </row>
    <row r="116" spans="2:3" ht="28.8" x14ac:dyDescent="0.3">
      <c r="B116" s="360" t="s">
        <v>53</v>
      </c>
      <c r="C116" s="357" t="s">
        <v>2319</v>
      </c>
    </row>
    <row r="117" spans="2:3" x14ac:dyDescent="0.3">
      <c r="B117" s="360" t="s">
        <v>1396</v>
      </c>
      <c r="C117" s="362" t="s">
        <v>2336</v>
      </c>
    </row>
    <row r="118" spans="2:3" ht="28.8" x14ac:dyDescent="0.3">
      <c r="B118" s="360" t="s">
        <v>1054</v>
      </c>
      <c r="C118" s="362" t="s">
        <v>2321</v>
      </c>
    </row>
    <row r="119" spans="2:3" x14ac:dyDescent="0.3">
      <c r="B119" s="360" t="s">
        <v>555</v>
      </c>
      <c r="C119" s="357" t="s">
        <v>2322</v>
      </c>
    </row>
    <row r="120" spans="2:3" x14ac:dyDescent="0.3">
      <c r="B120" s="360" t="s">
        <v>2337</v>
      </c>
      <c r="C120" s="357" t="s">
        <v>2206</v>
      </c>
    </row>
    <row r="121" spans="2:3" x14ac:dyDescent="0.3">
      <c r="B121" s="360" t="s">
        <v>387</v>
      </c>
      <c r="C121" s="357" t="s">
        <v>2338</v>
      </c>
    </row>
    <row r="122" spans="2:3" ht="43.2" x14ac:dyDescent="0.3">
      <c r="B122" s="360" t="s">
        <v>388</v>
      </c>
      <c r="C122" s="357" t="s">
        <v>2339</v>
      </c>
    </row>
    <row r="123" spans="2:3" ht="72" x14ac:dyDescent="0.3">
      <c r="B123" s="360" t="s">
        <v>2190</v>
      </c>
      <c r="C123" s="357" t="s">
        <v>2340</v>
      </c>
    </row>
    <row r="124" spans="2:3" x14ac:dyDescent="0.3">
      <c r="B124" s="360" t="s">
        <v>389</v>
      </c>
      <c r="C124" s="357" t="s">
        <v>2341</v>
      </c>
    </row>
    <row r="125" spans="2:3" ht="43.2" x14ac:dyDescent="0.3">
      <c r="B125" s="360" t="s">
        <v>390</v>
      </c>
      <c r="C125" s="357" t="s">
        <v>2342</v>
      </c>
    </row>
    <row r="126" spans="2:3" ht="43.2" x14ac:dyDescent="0.3">
      <c r="B126" s="360" t="s">
        <v>391</v>
      </c>
      <c r="C126" s="357" t="s">
        <v>2343</v>
      </c>
    </row>
    <row r="127" spans="2:3" ht="43.2" x14ac:dyDescent="0.3">
      <c r="B127" s="360" t="s">
        <v>1055</v>
      </c>
      <c r="C127" s="357" t="s">
        <v>2344</v>
      </c>
    </row>
    <row r="128" spans="2:3" ht="115.2" customHeight="1" x14ac:dyDescent="0.3">
      <c r="B128" s="360" t="s">
        <v>392</v>
      </c>
      <c r="C128" s="357" t="s">
        <v>2492</v>
      </c>
    </row>
    <row r="129" spans="2:3" x14ac:dyDescent="0.3">
      <c r="B129" s="360" t="s">
        <v>2214</v>
      </c>
      <c r="C129" s="357" t="s">
        <v>2345</v>
      </c>
    </row>
    <row r="130" spans="2:3" x14ac:dyDescent="0.3">
      <c r="B130" s="361" t="s">
        <v>1062</v>
      </c>
      <c r="C130" s="362" t="s">
        <v>2346</v>
      </c>
    </row>
    <row r="131" spans="2:3" x14ac:dyDescent="0.3">
      <c r="B131" s="361" t="s">
        <v>536</v>
      </c>
      <c r="C131" s="362" t="s">
        <v>2347</v>
      </c>
    </row>
    <row r="132" spans="2:3" x14ac:dyDescent="0.3">
      <c r="B132" s="360" t="s">
        <v>1056</v>
      </c>
      <c r="C132" s="357" t="s">
        <v>2348</v>
      </c>
    </row>
    <row r="133" spans="2:3" ht="28.8" x14ac:dyDescent="0.3">
      <c r="B133" s="360" t="s">
        <v>560</v>
      </c>
      <c r="C133" s="357" t="s">
        <v>2349</v>
      </c>
    </row>
    <row r="135" spans="2:3" ht="15.6" x14ac:dyDescent="0.3">
      <c r="B135" s="352" t="str">
        <f>Contents!$B$41</f>
        <v>Table 2.3a   Generation (MWh) by plant and prime mover, 2019</v>
      </c>
      <c r="C135" s="23"/>
    </row>
    <row r="136" spans="2:3" ht="28.8" customHeight="1" x14ac:dyDescent="0.3">
      <c r="B136" s="394" t="s">
        <v>2350</v>
      </c>
      <c r="C136" s="395"/>
    </row>
    <row r="137" spans="2:3" x14ac:dyDescent="0.3">
      <c r="B137" s="360" t="s">
        <v>1444</v>
      </c>
      <c r="C137" s="357" t="s">
        <v>2316</v>
      </c>
    </row>
    <row r="138" spans="2:3" x14ac:dyDescent="0.3">
      <c r="B138" s="360" t="s">
        <v>1395</v>
      </c>
      <c r="C138" s="357" t="s">
        <v>2318</v>
      </c>
    </row>
    <row r="139" spans="2:3" ht="28.8" x14ac:dyDescent="0.3">
      <c r="B139" s="360" t="s">
        <v>53</v>
      </c>
      <c r="C139" s="357" t="s">
        <v>2319</v>
      </c>
    </row>
    <row r="140" spans="2:3" ht="28.8" x14ac:dyDescent="0.3">
      <c r="B140" s="360" t="s">
        <v>54</v>
      </c>
      <c r="C140" s="362" t="s">
        <v>2320</v>
      </c>
    </row>
    <row r="141" spans="2:3" ht="28.8" x14ac:dyDescent="0.3">
      <c r="B141" s="360" t="s">
        <v>1054</v>
      </c>
      <c r="C141" s="362" t="s">
        <v>2321</v>
      </c>
    </row>
    <row r="142" spans="2:3" x14ac:dyDescent="0.3">
      <c r="B142" s="360" t="s">
        <v>555</v>
      </c>
      <c r="C142" s="357" t="s">
        <v>2322</v>
      </c>
    </row>
    <row r="143" spans="2:3" ht="28.8" x14ac:dyDescent="0.3">
      <c r="B143" s="360" t="s">
        <v>32</v>
      </c>
      <c r="C143" s="357" t="s">
        <v>2351</v>
      </c>
    </row>
    <row r="144" spans="2:3" x14ac:dyDescent="0.3">
      <c r="B144" s="360" t="s">
        <v>57</v>
      </c>
      <c r="C144" s="357" t="s">
        <v>2352</v>
      </c>
    </row>
    <row r="145" spans="2:3" x14ac:dyDescent="0.3">
      <c r="B145" s="360" t="s">
        <v>556</v>
      </c>
      <c r="C145" s="357" t="s">
        <v>2353</v>
      </c>
    </row>
    <row r="146" spans="2:3" x14ac:dyDescent="0.3">
      <c r="B146" s="360" t="s">
        <v>58</v>
      </c>
      <c r="C146" s="357" t="s">
        <v>2354</v>
      </c>
    </row>
    <row r="147" spans="2:3" x14ac:dyDescent="0.3">
      <c r="B147" s="360" t="s">
        <v>557</v>
      </c>
      <c r="C147" s="357" t="s">
        <v>2355</v>
      </c>
    </row>
    <row r="148" spans="2:3" ht="28.8" x14ac:dyDescent="0.3">
      <c r="B148" s="360" t="s">
        <v>558</v>
      </c>
      <c r="C148" s="357" t="s">
        <v>2356</v>
      </c>
    </row>
    <row r="149" spans="2:3" x14ac:dyDescent="0.3">
      <c r="B149" s="360" t="s">
        <v>2357</v>
      </c>
      <c r="C149" s="357" t="s">
        <v>2358</v>
      </c>
    </row>
    <row r="150" spans="2:3" x14ac:dyDescent="0.3">
      <c r="B150" s="360" t="s">
        <v>2214</v>
      </c>
      <c r="C150" s="357" t="s">
        <v>2345</v>
      </c>
    </row>
    <row r="151" spans="2:3" x14ac:dyDescent="0.3">
      <c r="B151" s="361" t="s">
        <v>573</v>
      </c>
      <c r="C151" s="362" t="s">
        <v>2359</v>
      </c>
    </row>
    <row r="152" spans="2:3" x14ac:dyDescent="0.3">
      <c r="B152" s="361" t="s">
        <v>536</v>
      </c>
      <c r="C152" s="362" t="s">
        <v>2347</v>
      </c>
    </row>
    <row r="153" spans="2:3" ht="28.8" x14ac:dyDescent="0.3">
      <c r="B153" s="360" t="s">
        <v>560</v>
      </c>
      <c r="C153" s="357" t="s">
        <v>2349</v>
      </c>
    </row>
    <row r="154" spans="2:3" x14ac:dyDescent="0.3">
      <c r="B154" s="360" t="s">
        <v>561</v>
      </c>
      <c r="C154" s="357" t="s">
        <v>2360</v>
      </c>
    </row>
    <row r="156" spans="2:3" ht="15.6" x14ac:dyDescent="0.3">
      <c r="B156" s="352" t="str">
        <f>Contents!$B$42</f>
        <v>Table 2.3b   Generation (MWh) and Fuel Use by operator, plant, and fuel type, 2019</v>
      </c>
      <c r="C156" s="23"/>
    </row>
    <row r="157" spans="2:3" ht="28.8" customHeight="1" x14ac:dyDescent="0.3">
      <c r="B157" s="394" t="s">
        <v>2361</v>
      </c>
      <c r="C157" s="395"/>
    </row>
    <row r="158" spans="2:3" x14ac:dyDescent="0.3">
      <c r="B158" s="360" t="s">
        <v>1444</v>
      </c>
      <c r="C158" s="357" t="s">
        <v>2316</v>
      </c>
    </row>
    <row r="159" spans="2:3" x14ac:dyDescent="0.3">
      <c r="B159" s="360" t="s">
        <v>1395</v>
      </c>
      <c r="C159" s="357" t="s">
        <v>2318</v>
      </c>
    </row>
    <row r="160" spans="2:3" ht="28.8" x14ac:dyDescent="0.3">
      <c r="B160" s="360" t="s">
        <v>53</v>
      </c>
      <c r="C160" s="357" t="s">
        <v>2319</v>
      </c>
    </row>
    <row r="161" spans="2:3" ht="28.8" x14ac:dyDescent="0.3">
      <c r="B161" s="360" t="s">
        <v>54</v>
      </c>
      <c r="C161" s="362" t="s">
        <v>2320</v>
      </c>
    </row>
    <row r="162" spans="2:3" ht="28.8" x14ac:dyDescent="0.3">
      <c r="B162" s="360" t="s">
        <v>1054</v>
      </c>
      <c r="C162" s="362" t="s">
        <v>2321</v>
      </c>
    </row>
    <row r="163" spans="2:3" x14ac:dyDescent="0.3">
      <c r="B163" s="360" t="s">
        <v>555</v>
      </c>
      <c r="C163" s="357" t="s">
        <v>2322</v>
      </c>
    </row>
    <row r="164" spans="2:3" x14ac:dyDescent="0.3">
      <c r="B164" s="360" t="s">
        <v>38</v>
      </c>
      <c r="C164" s="357" t="s">
        <v>2281</v>
      </c>
    </row>
    <row r="165" spans="2:3" x14ac:dyDescent="0.3">
      <c r="B165" s="360" t="s">
        <v>39</v>
      </c>
      <c r="C165" s="357" t="s">
        <v>2282</v>
      </c>
    </row>
    <row r="166" spans="2:3" x14ac:dyDescent="0.3">
      <c r="B166" s="360" t="s">
        <v>40</v>
      </c>
      <c r="C166" s="357" t="s">
        <v>2283</v>
      </c>
    </row>
    <row r="167" spans="2:3" x14ac:dyDescent="0.3">
      <c r="B167" s="360" t="s">
        <v>41</v>
      </c>
      <c r="C167" s="357" t="s">
        <v>2284</v>
      </c>
    </row>
    <row r="168" spans="2:3" x14ac:dyDescent="0.3">
      <c r="B168" s="360" t="s">
        <v>35</v>
      </c>
      <c r="C168" s="357" t="s">
        <v>2285</v>
      </c>
    </row>
    <row r="169" spans="2:3" x14ac:dyDescent="0.3">
      <c r="B169" s="360" t="s">
        <v>2286</v>
      </c>
      <c r="C169" s="357" t="s">
        <v>2287</v>
      </c>
    </row>
    <row r="170" spans="2:3" ht="28.8" x14ac:dyDescent="0.3">
      <c r="B170" s="360" t="s">
        <v>1445</v>
      </c>
      <c r="C170" s="357" t="s">
        <v>2288</v>
      </c>
    </row>
    <row r="171" spans="2:3" x14ac:dyDescent="0.3">
      <c r="B171" s="360" t="s">
        <v>413</v>
      </c>
      <c r="C171" s="357" t="s">
        <v>2362</v>
      </c>
    </row>
    <row r="172" spans="2:3" x14ac:dyDescent="0.3">
      <c r="B172" s="360" t="s">
        <v>414</v>
      </c>
      <c r="C172" s="357" t="s">
        <v>2363</v>
      </c>
    </row>
    <row r="173" spans="2:3" x14ac:dyDescent="0.3">
      <c r="B173" s="360" t="s">
        <v>415</v>
      </c>
      <c r="C173" s="357" t="s">
        <v>2364</v>
      </c>
    </row>
    <row r="174" spans="2:3" x14ac:dyDescent="0.3">
      <c r="B174" s="360" t="s">
        <v>2214</v>
      </c>
      <c r="C174" s="357" t="s">
        <v>2345</v>
      </c>
    </row>
    <row r="175" spans="2:3" x14ac:dyDescent="0.3">
      <c r="B175" s="361" t="s">
        <v>573</v>
      </c>
      <c r="C175" s="362" t="s">
        <v>2359</v>
      </c>
    </row>
    <row r="176" spans="2:3" x14ac:dyDescent="0.3">
      <c r="B176" s="361" t="s">
        <v>536</v>
      </c>
      <c r="C176" s="362" t="s">
        <v>2347</v>
      </c>
    </row>
    <row r="177" spans="2:3" ht="28.8" x14ac:dyDescent="0.3">
      <c r="B177" s="360" t="s">
        <v>560</v>
      </c>
      <c r="C177" s="357" t="s">
        <v>2349</v>
      </c>
    </row>
    <row r="178" spans="2:3" x14ac:dyDescent="0.3">
      <c r="B178" s="360" t="s">
        <v>561</v>
      </c>
      <c r="C178" s="357" t="s">
        <v>2360</v>
      </c>
    </row>
    <row r="180" spans="2:3" ht="15.6" x14ac:dyDescent="0.3">
      <c r="B180" s="352" t="str">
        <f>Contents!$B$43</f>
        <v>Table 2.3c   Generation, Fuel Use, Fuel Cost, and Efficiency, by operator, plant, fuel, and prime mover, 2019</v>
      </c>
      <c r="C180" s="23"/>
    </row>
    <row r="181" spans="2:3" s="23" customFormat="1" ht="28.8" customHeight="1" x14ac:dyDescent="0.3">
      <c r="B181" s="390" t="s">
        <v>2365</v>
      </c>
      <c r="C181" s="391"/>
    </row>
    <row r="182" spans="2:3" x14ac:dyDescent="0.3">
      <c r="B182" s="360" t="s">
        <v>1444</v>
      </c>
      <c r="C182" s="357" t="s">
        <v>2316</v>
      </c>
    </row>
    <row r="183" spans="2:3" x14ac:dyDescent="0.3">
      <c r="B183" s="360" t="s">
        <v>1395</v>
      </c>
      <c r="C183" s="357" t="s">
        <v>2318</v>
      </c>
    </row>
    <row r="184" spans="2:3" ht="28.8" x14ac:dyDescent="0.3">
      <c r="B184" s="360" t="s">
        <v>53</v>
      </c>
      <c r="C184" s="357" t="s">
        <v>2319</v>
      </c>
    </row>
    <row r="185" spans="2:3" ht="28.8" x14ac:dyDescent="0.3">
      <c r="B185" s="360" t="s">
        <v>54</v>
      </c>
      <c r="C185" s="362" t="s">
        <v>2320</v>
      </c>
    </row>
    <row r="186" spans="2:3" ht="28.8" x14ac:dyDescent="0.3">
      <c r="B186" s="360" t="s">
        <v>1054</v>
      </c>
      <c r="C186" s="362" t="s">
        <v>2321</v>
      </c>
    </row>
    <row r="187" spans="2:3" x14ac:dyDescent="0.3">
      <c r="B187" s="360" t="s">
        <v>555</v>
      </c>
      <c r="C187" s="357" t="s">
        <v>2322</v>
      </c>
    </row>
    <row r="188" spans="2:3" x14ac:dyDescent="0.3">
      <c r="B188" s="360" t="s">
        <v>416</v>
      </c>
      <c r="C188" s="357" t="s">
        <v>2366</v>
      </c>
    </row>
    <row r="189" spans="2:3" x14ac:dyDescent="0.3">
      <c r="B189" s="356" t="s">
        <v>2219</v>
      </c>
      <c r="C189" s="357" t="s">
        <v>2367</v>
      </c>
    </row>
    <row r="190" spans="2:3" x14ac:dyDescent="0.3">
      <c r="B190" s="356" t="s">
        <v>423</v>
      </c>
      <c r="C190" s="357" t="s">
        <v>2368</v>
      </c>
    </row>
    <row r="191" spans="2:3" x14ac:dyDescent="0.3">
      <c r="B191" s="356" t="s">
        <v>2369</v>
      </c>
      <c r="C191" s="357" t="s">
        <v>2370</v>
      </c>
    </row>
    <row r="192" spans="2:3" x14ac:dyDescent="0.3">
      <c r="B192" s="356" t="s">
        <v>435</v>
      </c>
      <c r="C192" s="357" t="s">
        <v>2371</v>
      </c>
    </row>
    <row r="193" spans="2:3" x14ac:dyDescent="0.3">
      <c r="B193" s="356" t="s">
        <v>2372</v>
      </c>
      <c r="C193" s="357" t="s">
        <v>2373</v>
      </c>
    </row>
    <row r="194" spans="2:3" x14ac:dyDescent="0.3">
      <c r="B194" s="356" t="s">
        <v>1047</v>
      </c>
      <c r="C194" s="357" t="s">
        <v>2230</v>
      </c>
    </row>
    <row r="195" spans="2:3" x14ac:dyDescent="0.3">
      <c r="B195" s="356" t="s">
        <v>1051</v>
      </c>
      <c r="C195" s="357" t="s">
        <v>2227</v>
      </c>
    </row>
    <row r="196" spans="2:3" x14ac:dyDescent="0.3">
      <c r="B196" s="356" t="s">
        <v>1048</v>
      </c>
      <c r="C196" s="357" t="s">
        <v>2374</v>
      </c>
    </row>
    <row r="197" spans="2:3" x14ac:dyDescent="0.3">
      <c r="B197" s="356" t="s">
        <v>430</v>
      </c>
      <c r="C197" s="357" t="s">
        <v>2229</v>
      </c>
    </row>
    <row r="198" spans="2:3" x14ac:dyDescent="0.3">
      <c r="B198" s="356" t="s">
        <v>1053</v>
      </c>
      <c r="C198" s="357" t="s">
        <v>2375</v>
      </c>
    </row>
    <row r="199" spans="2:3" x14ac:dyDescent="0.3">
      <c r="B199" s="356" t="s">
        <v>2376</v>
      </c>
      <c r="C199" s="357" t="s">
        <v>2377</v>
      </c>
    </row>
    <row r="200" spans="2:3" x14ac:dyDescent="0.3">
      <c r="B200" s="356" t="s">
        <v>1449</v>
      </c>
      <c r="C200" s="355" t="s">
        <v>2378</v>
      </c>
    </row>
    <row r="201" spans="2:3" x14ac:dyDescent="0.3">
      <c r="B201" s="356" t="s">
        <v>433</v>
      </c>
      <c r="C201" s="357" t="s">
        <v>2379</v>
      </c>
    </row>
    <row r="202" spans="2:3" x14ac:dyDescent="0.3">
      <c r="B202" s="356" t="s">
        <v>1043</v>
      </c>
      <c r="C202" s="357" t="s">
        <v>1039</v>
      </c>
    </row>
    <row r="203" spans="2:3" ht="28.8" x14ac:dyDescent="0.3">
      <c r="B203" s="356" t="s">
        <v>425</v>
      </c>
      <c r="C203" s="357" t="s">
        <v>2380</v>
      </c>
    </row>
    <row r="204" spans="2:3" x14ac:dyDescent="0.3">
      <c r="B204" s="356" t="s">
        <v>436</v>
      </c>
      <c r="C204" s="357" t="s">
        <v>2381</v>
      </c>
    </row>
    <row r="205" spans="2:3" x14ac:dyDescent="0.3">
      <c r="B205" s="356" t="s">
        <v>1447</v>
      </c>
      <c r="C205" s="357" t="s">
        <v>2382</v>
      </c>
    </row>
    <row r="206" spans="2:3" x14ac:dyDescent="0.3">
      <c r="B206" s="356" t="s">
        <v>428</v>
      </c>
      <c r="C206" s="357" t="s">
        <v>35</v>
      </c>
    </row>
    <row r="207" spans="2:3" ht="28.8" x14ac:dyDescent="0.3">
      <c r="B207" s="356" t="s">
        <v>537</v>
      </c>
      <c r="C207" s="357" t="s">
        <v>2383</v>
      </c>
    </row>
    <row r="208" spans="2:3" x14ac:dyDescent="0.3">
      <c r="B208" s="358" t="s">
        <v>417</v>
      </c>
      <c r="C208" s="357" t="s">
        <v>2384</v>
      </c>
    </row>
    <row r="209" spans="2:3" x14ac:dyDescent="0.3">
      <c r="B209" s="356" t="s">
        <v>1049</v>
      </c>
      <c r="C209" s="357" t="s">
        <v>2385</v>
      </c>
    </row>
    <row r="210" spans="2:3" x14ac:dyDescent="0.3">
      <c r="B210" s="356" t="s">
        <v>431</v>
      </c>
      <c r="C210" s="357" t="s">
        <v>2386</v>
      </c>
    </row>
    <row r="211" spans="2:3" x14ac:dyDescent="0.3">
      <c r="B211" s="356" t="s">
        <v>2387</v>
      </c>
      <c r="C211" s="357" t="s">
        <v>2388</v>
      </c>
    </row>
    <row r="212" spans="2:3" x14ac:dyDescent="0.3">
      <c r="B212" s="356" t="s">
        <v>432</v>
      </c>
      <c r="C212" s="357" t="s">
        <v>2389</v>
      </c>
    </row>
    <row r="213" spans="2:3" x14ac:dyDescent="0.3">
      <c r="B213" s="356" t="s">
        <v>2390</v>
      </c>
      <c r="C213" s="357" t="s">
        <v>2391</v>
      </c>
    </row>
    <row r="214" spans="2:3" x14ac:dyDescent="0.3">
      <c r="B214" s="356" t="s">
        <v>1052</v>
      </c>
      <c r="C214" s="357" t="s">
        <v>2392</v>
      </c>
    </row>
    <row r="215" spans="2:3" x14ac:dyDescent="0.3">
      <c r="B215" s="356" t="s">
        <v>427</v>
      </c>
      <c r="C215" s="357" t="s">
        <v>2393</v>
      </c>
    </row>
    <row r="216" spans="2:3" x14ac:dyDescent="0.3">
      <c r="B216" s="356" t="s">
        <v>2394</v>
      </c>
      <c r="C216" s="357" t="s">
        <v>2395</v>
      </c>
    </row>
    <row r="217" spans="2:3" x14ac:dyDescent="0.3">
      <c r="B217" s="356" t="s">
        <v>2396</v>
      </c>
      <c r="C217" s="357" t="s">
        <v>2397</v>
      </c>
    </row>
    <row r="218" spans="2:3" x14ac:dyDescent="0.3">
      <c r="B218" s="356" t="s">
        <v>2398</v>
      </c>
      <c r="C218" s="357" t="s">
        <v>2399</v>
      </c>
    </row>
    <row r="219" spans="2:3" x14ac:dyDescent="0.3">
      <c r="B219" s="356" t="s">
        <v>426</v>
      </c>
      <c r="C219" s="357" t="s">
        <v>2400</v>
      </c>
    </row>
    <row r="220" spans="2:3" x14ac:dyDescent="0.3">
      <c r="B220" s="356" t="s">
        <v>424</v>
      </c>
      <c r="C220" s="357" t="s">
        <v>2401</v>
      </c>
    </row>
    <row r="221" spans="2:3" x14ac:dyDescent="0.3">
      <c r="B221" s="356" t="s">
        <v>2402</v>
      </c>
      <c r="C221" s="357" t="s">
        <v>2403</v>
      </c>
    </row>
    <row r="222" spans="2:3" x14ac:dyDescent="0.3">
      <c r="B222" s="356" t="s">
        <v>2376</v>
      </c>
      <c r="C222" s="357" t="s">
        <v>51</v>
      </c>
    </row>
    <row r="223" spans="2:3" x14ac:dyDescent="0.3">
      <c r="B223" s="356" t="s">
        <v>434</v>
      </c>
      <c r="C223" s="357" t="s">
        <v>2404</v>
      </c>
    </row>
    <row r="224" spans="2:3" x14ac:dyDescent="0.3">
      <c r="B224" s="356" t="s">
        <v>1044</v>
      </c>
      <c r="C224" s="357" t="s">
        <v>2405</v>
      </c>
    </row>
    <row r="225" spans="2:3" x14ac:dyDescent="0.3">
      <c r="B225" s="356" t="s">
        <v>429</v>
      </c>
      <c r="C225" s="357" t="s">
        <v>2406</v>
      </c>
    </row>
    <row r="226" spans="2:3" x14ac:dyDescent="0.3">
      <c r="B226" s="356" t="s">
        <v>2407</v>
      </c>
      <c r="C226" s="357" t="s">
        <v>2408</v>
      </c>
    </row>
    <row r="227" spans="2:3" x14ac:dyDescent="0.3">
      <c r="B227" s="358" t="s">
        <v>2211</v>
      </c>
      <c r="C227" s="357" t="s">
        <v>2409</v>
      </c>
    </row>
    <row r="228" spans="2:3" x14ac:dyDescent="0.3">
      <c r="B228" s="358" t="s">
        <v>418</v>
      </c>
      <c r="C228" s="357" t="s">
        <v>2410</v>
      </c>
    </row>
    <row r="229" spans="2:3" x14ac:dyDescent="0.3">
      <c r="B229" s="358" t="s">
        <v>1042</v>
      </c>
      <c r="C229" s="357" t="s">
        <v>2411</v>
      </c>
    </row>
    <row r="230" spans="2:3" ht="43.2" x14ac:dyDescent="0.3">
      <c r="B230" s="358" t="s">
        <v>419</v>
      </c>
      <c r="C230" s="357" t="s">
        <v>2412</v>
      </c>
    </row>
    <row r="231" spans="2:3" ht="28.8" x14ac:dyDescent="0.3">
      <c r="B231" s="358" t="s">
        <v>420</v>
      </c>
      <c r="C231" s="357" t="s">
        <v>2413</v>
      </c>
    </row>
    <row r="232" spans="2:3" x14ac:dyDescent="0.3">
      <c r="B232" s="358" t="s">
        <v>421</v>
      </c>
      <c r="C232" s="357" t="s">
        <v>2414</v>
      </c>
    </row>
    <row r="233" spans="2:3" x14ac:dyDescent="0.3">
      <c r="B233" s="358" t="s">
        <v>422</v>
      </c>
      <c r="C233" s="357" t="s">
        <v>2415</v>
      </c>
    </row>
    <row r="234" spans="2:3" ht="28.8" x14ac:dyDescent="0.3">
      <c r="B234" s="359" t="s">
        <v>2212</v>
      </c>
      <c r="C234" s="357" t="s">
        <v>2416</v>
      </c>
    </row>
    <row r="235" spans="2:3" x14ac:dyDescent="0.3">
      <c r="B235" s="360" t="s">
        <v>2214</v>
      </c>
      <c r="C235" s="357" t="s">
        <v>559</v>
      </c>
    </row>
    <row r="236" spans="2:3" x14ac:dyDescent="0.3">
      <c r="B236" s="361" t="s">
        <v>573</v>
      </c>
      <c r="C236" s="362" t="s">
        <v>2359</v>
      </c>
    </row>
    <row r="237" spans="2:3" x14ac:dyDescent="0.3">
      <c r="B237" s="361" t="s">
        <v>536</v>
      </c>
      <c r="C237" s="362" t="s">
        <v>2347</v>
      </c>
    </row>
    <row r="238" spans="2:3" ht="28.8" x14ac:dyDescent="0.3">
      <c r="B238" s="360" t="s">
        <v>560</v>
      </c>
      <c r="C238" s="357" t="s">
        <v>2349</v>
      </c>
    </row>
    <row r="239" spans="2:3" x14ac:dyDescent="0.3">
      <c r="B239" s="360" t="s">
        <v>561</v>
      </c>
      <c r="C239" s="357" t="s">
        <v>2360</v>
      </c>
    </row>
    <row r="241" spans="2:3" ht="15.6" x14ac:dyDescent="0.3">
      <c r="B241" s="352" t="str">
        <f>Contents!$B$44</f>
        <v>Table 2.4a   Generation, Fuel Use, CO2 Emissions, and Efficiency, by plant, fuel, and prime mover, 2019</v>
      </c>
      <c r="C241" s="23"/>
    </row>
    <row r="242" spans="2:3" ht="43.2" customHeight="1" x14ac:dyDescent="0.3">
      <c r="B242" s="390" t="s">
        <v>2417</v>
      </c>
      <c r="C242" s="391"/>
    </row>
    <row r="243" spans="2:3" x14ac:dyDescent="0.3">
      <c r="B243" s="360" t="s">
        <v>1444</v>
      </c>
      <c r="C243" s="357" t="s">
        <v>2316</v>
      </c>
    </row>
    <row r="244" spans="2:3" x14ac:dyDescent="0.3">
      <c r="B244" s="360" t="s">
        <v>1395</v>
      </c>
      <c r="C244" s="357" t="s">
        <v>2318</v>
      </c>
    </row>
    <row r="245" spans="2:3" ht="28.8" x14ac:dyDescent="0.3">
      <c r="B245" s="360" t="s">
        <v>53</v>
      </c>
      <c r="C245" s="357" t="s">
        <v>2319</v>
      </c>
    </row>
    <row r="246" spans="2:3" ht="28.8" x14ac:dyDescent="0.3">
      <c r="B246" s="360" t="s">
        <v>54</v>
      </c>
      <c r="C246" s="362" t="s">
        <v>2320</v>
      </c>
    </row>
    <row r="247" spans="2:3" ht="28.8" x14ac:dyDescent="0.3">
      <c r="B247" s="360" t="s">
        <v>1054</v>
      </c>
      <c r="C247" s="362" t="s">
        <v>2321</v>
      </c>
    </row>
    <row r="248" spans="2:3" x14ac:dyDescent="0.3">
      <c r="B248" s="360" t="s">
        <v>555</v>
      </c>
      <c r="C248" s="357" t="s">
        <v>2322</v>
      </c>
    </row>
    <row r="249" spans="2:3" x14ac:dyDescent="0.3">
      <c r="B249" s="360" t="s">
        <v>416</v>
      </c>
      <c r="C249" s="357" t="s">
        <v>2418</v>
      </c>
    </row>
    <row r="250" spans="2:3" x14ac:dyDescent="0.3">
      <c r="B250" s="358" t="s">
        <v>417</v>
      </c>
      <c r="C250" s="357" t="s">
        <v>2419</v>
      </c>
    </row>
    <row r="251" spans="2:3" x14ac:dyDescent="0.3">
      <c r="B251" s="358" t="s">
        <v>2211</v>
      </c>
      <c r="C251" s="357" t="s">
        <v>2409</v>
      </c>
    </row>
    <row r="252" spans="2:3" x14ac:dyDescent="0.3">
      <c r="B252" s="358" t="s">
        <v>1455</v>
      </c>
      <c r="C252" s="357" t="s">
        <v>2420</v>
      </c>
    </row>
    <row r="253" spans="2:3" x14ac:dyDescent="0.3">
      <c r="B253" s="358" t="s">
        <v>418</v>
      </c>
      <c r="C253" s="357" t="s">
        <v>2410</v>
      </c>
    </row>
    <row r="254" spans="2:3" x14ac:dyDescent="0.3">
      <c r="B254" s="358" t="s">
        <v>1042</v>
      </c>
      <c r="C254" s="357" t="s">
        <v>2421</v>
      </c>
    </row>
    <row r="255" spans="2:3" ht="28.8" x14ac:dyDescent="0.3">
      <c r="B255" s="363" t="s">
        <v>2212</v>
      </c>
      <c r="C255" s="364" t="s">
        <v>2422</v>
      </c>
    </row>
    <row r="256" spans="2:3" ht="129.6" x14ac:dyDescent="0.3">
      <c r="B256" s="365" t="s">
        <v>437</v>
      </c>
      <c r="C256" s="364" t="s">
        <v>2423</v>
      </c>
    </row>
    <row r="257" spans="2:3" x14ac:dyDescent="0.3">
      <c r="B257" s="366"/>
      <c r="C257" s="367" t="s">
        <v>2424</v>
      </c>
    </row>
    <row r="258" spans="2:3" ht="28.8" x14ac:dyDescent="0.3">
      <c r="B258" s="363" t="s">
        <v>2213</v>
      </c>
      <c r="C258" s="357" t="s">
        <v>2425</v>
      </c>
    </row>
    <row r="259" spans="2:3" x14ac:dyDescent="0.3">
      <c r="B259" s="363" t="s">
        <v>438</v>
      </c>
      <c r="C259" s="357" t="s">
        <v>2426</v>
      </c>
    </row>
    <row r="260" spans="2:3" ht="43.2" x14ac:dyDescent="0.3">
      <c r="B260" s="363" t="s">
        <v>439</v>
      </c>
      <c r="C260" s="357" t="s">
        <v>2427</v>
      </c>
    </row>
    <row r="261" spans="2:3" x14ac:dyDescent="0.3">
      <c r="B261" s="360" t="s">
        <v>2214</v>
      </c>
      <c r="C261" s="357" t="s">
        <v>559</v>
      </c>
    </row>
    <row r="262" spans="2:3" x14ac:dyDescent="0.3">
      <c r="B262" s="361" t="s">
        <v>573</v>
      </c>
      <c r="C262" s="362" t="s">
        <v>2359</v>
      </c>
    </row>
    <row r="263" spans="2:3" x14ac:dyDescent="0.3">
      <c r="B263" s="361" t="s">
        <v>536</v>
      </c>
      <c r="C263" s="362" t="s">
        <v>2347</v>
      </c>
    </row>
    <row r="264" spans="2:3" ht="28.8" x14ac:dyDescent="0.3">
      <c r="B264" s="360" t="s">
        <v>560</v>
      </c>
      <c r="C264" s="357" t="s">
        <v>2349</v>
      </c>
    </row>
    <row r="265" spans="2:3" x14ac:dyDescent="0.3">
      <c r="B265" s="360" t="s">
        <v>561</v>
      </c>
      <c r="C265" s="357" t="s">
        <v>2360</v>
      </c>
    </row>
    <row r="267" spans="2:3" ht="15.6" x14ac:dyDescent="0.3">
      <c r="B267" s="352" t="str">
        <f>Contents!$B$46</f>
        <v>Table 2.5a   Revenue, Sales and Customers by customer type for certificated utilities ($000, MWh, Accounts), 2019</v>
      </c>
      <c r="C267" s="23"/>
    </row>
    <row r="268" spans="2:3" ht="27" customHeight="1" x14ac:dyDescent="0.3">
      <c r="B268" s="390" t="s">
        <v>2428</v>
      </c>
      <c r="C268" s="391"/>
    </row>
    <row r="269" spans="2:3" ht="28.8" x14ac:dyDescent="0.3">
      <c r="B269" s="360" t="s">
        <v>2429</v>
      </c>
      <c r="C269" s="368" t="s">
        <v>2430</v>
      </c>
    </row>
    <row r="270" spans="2:3" x14ac:dyDescent="0.3">
      <c r="B270" s="360" t="s">
        <v>553</v>
      </c>
      <c r="C270" s="369" t="s">
        <v>2431</v>
      </c>
    </row>
    <row r="271" spans="2:3" x14ac:dyDescent="0.3">
      <c r="B271" s="360" t="s">
        <v>1395</v>
      </c>
      <c r="C271" s="357" t="s">
        <v>2318</v>
      </c>
    </row>
    <row r="272" spans="2:3" ht="28.8" x14ac:dyDescent="0.3">
      <c r="B272" s="360" t="s">
        <v>53</v>
      </c>
      <c r="C272" s="357" t="s">
        <v>2319</v>
      </c>
    </row>
    <row r="273" spans="2:3" ht="72" x14ac:dyDescent="0.3">
      <c r="B273" s="360" t="s">
        <v>1480</v>
      </c>
      <c r="C273" s="357" t="s">
        <v>2432</v>
      </c>
    </row>
    <row r="274" spans="2:3" ht="28.8" x14ac:dyDescent="0.3">
      <c r="B274" s="360" t="s">
        <v>1054</v>
      </c>
      <c r="C274" s="362" t="s">
        <v>2321</v>
      </c>
    </row>
    <row r="275" spans="2:3" x14ac:dyDescent="0.3">
      <c r="B275" s="360" t="s">
        <v>0</v>
      </c>
      <c r="C275" s="357" t="s">
        <v>2322</v>
      </c>
    </row>
    <row r="276" spans="2:3" ht="28.8" x14ac:dyDescent="0.3">
      <c r="B276" s="360" t="s">
        <v>2433</v>
      </c>
      <c r="C276" s="362" t="s">
        <v>2434</v>
      </c>
    </row>
    <row r="277" spans="2:3" x14ac:dyDescent="0.3">
      <c r="B277" s="360" t="s">
        <v>2435</v>
      </c>
      <c r="C277" s="362" t="s">
        <v>2436</v>
      </c>
    </row>
    <row r="278" spans="2:3" x14ac:dyDescent="0.3">
      <c r="B278" s="360" t="s">
        <v>440</v>
      </c>
      <c r="C278" s="362" t="s">
        <v>2437</v>
      </c>
    </row>
    <row r="279" spans="2:3" ht="28.8" x14ac:dyDescent="0.3">
      <c r="B279" s="360" t="s">
        <v>441</v>
      </c>
      <c r="C279" s="362" t="s">
        <v>2438</v>
      </c>
    </row>
    <row r="280" spans="2:3" ht="28.8" x14ac:dyDescent="0.3">
      <c r="B280" s="360" t="s">
        <v>2439</v>
      </c>
      <c r="C280" s="362" t="s">
        <v>2440</v>
      </c>
    </row>
    <row r="281" spans="2:3" x14ac:dyDescent="0.3">
      <c r="B281" s="360" t="s">
        <v>2441</v>
      </c>
      <c r="C281" s="362" t="s">
        <v>2442</v>
      </c>
    </row>
    <row r="282" spans="2:3" x14ac:dyDescent="0.3">
      <c r="B282" s="360" t="s">
        <v>442</v>
      </c>
      <c r="C282" s="362" t="s">
        <v>2443</v>
      </c>
    </row>
    <row r="283" spans="2:3" ht="28.8" x14ac:dyDescent="0.3">
      <c r="B283" s="360" t="s">
        <v>443</v>
      </c>
      <c r="C283" s="362" t="s">
        <v>2444</v>
      </c>
    </row>
    <row r="284" spans="2:3" ht="57.6" x14ac:dyDescent="0.3">
      <c r="B284" s="360" t="s">
        <v>2445</v>
      </c>
      <c r="C284" s="362" t="s">
        <v>2446</v>
      </c>
    </row>
    <row r="285" spans="2:3" x14ac:dyDescent="0.3">
      <c r="B285" s="360" t="s">
        <v>2447</v>
      </c>
      <c r="C285" s="362" t="s">
        <v>2448</v>
      </c>
    </row>
    <row r="286" spans="2:3" x14ac:dyDescent="0.3">
      <c r="B286" s="360" t="s">
        <v>444</v>
      </c>
      <c r="C286" s="362" t="s">
        <v>2449</v>
      </c>
    </row>
    <row r="287" spans="2:3" ht="28.8" x14ac:dyDescent="0.3">
      <c r="B287" s="360" t="s">
        <v>445</v>
      </c>
      <c r="C287" s="362" t="s">
        <v>2450</v>
      </c>
    </row>
    <row r="288" spans="2:3" x14ac:dyDescent="0.3">
      <c r="B288" s="360" t="s">
        <v>2451</v>
      </c>
      <c r="C288" s="362" t="s">
        <v>2452</v>
      </c>
    </row>
    <row r="289" spans="2:3" x14ac:dyDescent="0.3">
      <c r="B289" s="360" t="s">
        <v>2453</v>
      </c>
      <c r="C289" s="362" t="s">
        <v>2454</v>
      </c>
    </row>
    <row r="290" spans="2:3" x14ac:dyDescent="0.3">
      <c r="B290" s="360" t="s">
        <v>446</v>
      </c>
      <c r="C290" s="362" t="s">
        <v>2455</v>
      </c>
    </row>
    <row r="291" spans="2:3" x14ac:dyDescent="0.3">
      <c r="B291" s="360" t="s">
        <v>2456</v>
      </c>
      <c r="C291" s="362" t="s">
        <v>2457</v>
      </c>
    </row>
    <row r="292" spans="2:3" x14ac:dyDescent="0.3">
      <c r="B292" s="360" t="s">
        <v>2214</v>
      </c>
      <c r="C292" s="357" t="s">
        <v>559</v>
      </c>
    </row>
    <row r="293" spans="2:3" x14ac:dyDescent="0.3">
      <c r="B293" s="361" t="s">
        <v>1062</v>
      </c>
      <c r="C293" s="362" t="s">
        <v>2458</v>
      </c>
    </row>
    <row r="294" spans="2:3" x14ac:dyDescent="0.3">
      <c r="B294" s="361" t="s">
        <v>536</v>
      </c>
      <c r="C294" s="362" t="s">
        <v>2347</v>
      </c>
    </row>
    <row r="295" spans="2:3" ht="28.8" x14ac:dyDescent="0.3">
      <c r="B295" s="360" t="s">
        <v>560</v>
      </c>
      <c r="C295" s="362" t="s">
        <v>2459</v>
      </c>
    </row>
    <row r="296" spans="2:3" x14ac:dyDescent="0.3">
      <c r="B296" s="360" t="s">
        <v>1056</v>
      </c>
      <c r="C296" s="362" t="s">
        <v>2460</v>
      </c>
    </row>
    <row r="298" spans="2:3" ht="15.6" x14ac:dyDescent="0.3">
      <c r="B298" s="352" t="str">
        <f>Contents!$B$47</f>
        <v>Table 2.5b   Average Annual Energy Use and Rates by Customer Type for certificated utilities (kWh/Customer, $/Customer, $/kWh), 2019</v>
      </c>
      <c r="C298" s="23"/>
    </row>
    <row r="299" spans="2:3" ht="28.8" customHeight="1" x14ac:dyDescent="0.3">
      <c r="B299" s="390" t="s">
        <v>2461</v>
      </c>
      <c r="C299" s="391"/>
    </row>
    <row r="300" spans="2:3" ht="28.8" x14ac:dyDescent="0.3">
      <c r="B300" s="360" t="s">
        <v>2429</v>
      </c>
      <c r="C300" s="368" t="s">
        <v>2430</v>
      </c>
    </row>
    <row r="301" spans="2:3" x14ac:dyDescent="0.3">
      <c r="B301" s="360" t="s">
        <v>553</v>
      </c>
      <c r="C301" s="369" t="s">
        <v>2431</v>
      </c>
    </row>
    <row r="302" spans="2:3" x14ac:dyDescent="0.3">
      <c r="B302" s="360" t="s">
        <v>1395</v>
      </c>
      <c r="C302" s="357" t="s">
        <v>2318</v>
      </c>
    </row>
    <row r="303" spans="2:3" ht="28.8" x14ac:dyDescent="0.3">
      <c r="B303" s="360" t="s">
        <v>53</v>
      </c>
      <c r="C303" s="357" t="s">
        <v>2319</v>
      </c>
    </row>
    <row r="304" spans="2:3" x14ac:dyDescent="0.3">
      <c r="B304" s="360" t="s">
        <v>55</v>
      </c>
      <c r="C304" s="357" t="s">
        <v>2462</v>
      </c>
    </row>
    <row r="305" spans="2:3" ht="28.8" x14ac:dyDescent="0.3">
      <c r="B305" s="360" t="s">
        <v>554</v>
      </c>
      <c r="C305" s="362" t="s">
        <v>2321</v>
      </c>
    </row>
    <row r="306" spans="2:3" x14ac:dyDescent="0.3">
      <c r="B306" s="360" t="s">
        <v>0</v>
      </c>
      <c r="C306" s="357" t="s">
        <v>2322</v>
      </c>
    </row>
    <row r="307" spans="2:3" x14ac:dyDescent="0.3">
      <c r="B307" s="360" t="s">
        <v>2156</v>
      </c>
      <c r="C307" s="370" t="s">
        <v>2463</v>
      </c>
    </row>
    <row r="308" spans="2:3" x14ac:dyDescent="0.3">
      <c r="B308" s="360" t="s">
        <v>2157</v>
      </c>
      <c r="C308" s="370" t="s">
        <v>2464</v>
      </c>
    </row>
    <row r="309" spans="2:3" ht="28.8" x14ac:dyDescent="0.3">
      <c r="B309" s="360" t="s">
        <v>441</v>
      </c>
      <c r="C309" s="362" t="s">
        <v>2438</v>
      </c>
    </row>
    <row r="310" spans="2:3" x14ac:dyDescent="0.3">
      <c r="B310" s="360" t="s">
        <v>2158</v>
      </c>
      <c r="C310" s="370" t="s">
        <v>2465</v>
      </c>
    </row>
    <row r="311" spans="2:3" x14ac:dyDescent="0.3">
      <c r="B311" s="360" t="s">
        <v>2159</v>
      </c>
      <c r="C311" s="370" t="s">
        <v>2466</v>
      </c>
    </row>
    <row r="312" spans="2:3" ht="28.8" x14ac:dyDescent="0.3">
      <c r="B312" s="360" t="s">
        <v>443</v>
      </c>
      <c r="C312" s="362" t="s">
        <v>2444</v>
      </c>
    </row>
    <row r="313" spans="2:3" x14ac:dyDescent="0.3">
      <c r="B313" s="360" t="s">
        <v>2160</v>
      </c>
      <c r="C313" s="370" t="s">
        <v>2467</v>
      </c>
    </row>
    <row r="314" spans="2:3" x14ac:dyDescent="0.3">
      <c r="B314" s="360" t="s">
        <v>2161</v>
      </c>
      <c r="C314" s="370" t="s">
        <v>2468</v>
      </c>
    </row>
    <row r="315" spans="2:3" x14ac:dyDescent="0.3">
      <c r="B315" s="360" t="s">
        <v>445</v>
      </c>
      <c r="C315" s="362" t="s">
        <v>2469</v>
      </c>
    </row>
    <row r="316" spans="2:3" x14ac:dyDescent="0.3">
      <c r="B316" s="360" t="s">
        <v>2214</v>
      </c>
      <c r="C316" s="357" t="s">
        <v>559</v>
      </c>
    </row>
    <row r="317" spans="2:3" x14ac:dyDescent="0.3">
      <c r="B317" s="361" t="s">
        <v>1062</v>
      </c>
      <c r="C317" s="362" t="s">
        <v>2458</v>
      </c>
    </row>
    <row r="318" spans="2:3" x14ac:dyDescent="0.3">
      <c r="B318" s="361" t="s">
        <v>536</v>
      </c>
      <c r="C318" s="362" t="s">
        <v>2347</v>
      </c>
    </row>
    <row r="319" spans="2:3" ht="28.8" x14ac:dyDescent="0.3">
      <c r="B319" s="360" t="s">
        <v>560</v>
      </c>
      <c r="C319" s="362" t="s">
        <v>2459</v>
      </c>
    </row>
    <row r="320" spans="2:3" x14ac:dyDescent="0.3">
      <c r="B320" s="360" t="s">
        <v>1056</v>
      </c>
      <c r="C320" s="362" t="s">
        <v>2470</v>
      </c>
    </row>
    <row r="322" spans="2:3" ht="15.6" x14ac:dyDescent="0.3">
      <c r="B322" s="352" t="str">
        <f>Contents!$B$48</f>
        <v>Table 2.5c   Average Residential Rates and PCE Payments ($/kWh), 2019</v>
      </c>
      <c r="C322" s="23"/>
    </row>
    <row r="323" spans="2:3" x14ac:dyDescent="0.3">
      <c r="B323" s="390" t="s">
        <v>2471</v>
      </c>
      <c r="C323" s="391"/>
    </row>
    <row r="324" spans="2:3" ht="28.8" x14ac:dyDescent="0.3">
      <c r="B324" s="360" t="s">
        <v>2429</v>
      </c>
      <c r="C324" s="368" t="s">
        <v>2430</v>
      </c>
    </row>
    <row r="325" spans="2:3" x14ac:dyDescent="0.3">
      <c r="B325" s="360" t="s">
        <v>553</v>
      </c>
      <c r="C325" s="369" t="s">
        <v>2431</v>
      </c>
    </row>
    <row r="326" spans="2:3" x14ac:dyDescent="0.3">
      <c r="B326" s="360" t="s">
        <v>1395</v>
      </c>
      <c r="C326" s="357" t="s">
        <v>2318</v>
      </c>
    </row>
    <row r="327" spans="2:3" ht="28.8" x14ac:dyDescent="0.3">
      <c r="B327" s="360" t="s">
        <v>53</v>
      </c>
      <c r="C327" s="357" t="s">
        <v>2319</v>
      </c>
    </row>
    <row r="328" spans="2:3" x14ac:dyDescent="0.3">
      <c r="B328" s="360" t="s">
        <v>55</v>
      </c>
      <c r="C328" s="357" t="s">
        <v>2462</v>
      </c>
    </row>
    <row r="329" spans="2:3" ht="28.8" x14ac:dyDescent="0.3">
      <c r="B329" s="360" t="s">
        <v>554</v>
      </c>
      <c r="C329" s="362" t="s">
        <v>2321</v>
      </c>
    </row>
    <row r="330" spans="2:3" x14ac:dyDescent="0.3">
      <c r="B330" s="360" t="s">
        <v>0</v>
      </c>
      <c r="C330" s="357" t="s">
        <v>2322</v>
      </c>
    </row>
    <row r="331" spans="2:3" ht="28.8" x14ac:dyDescent="0.3">
      <c r="B331" s="360" t="s">
        <v>441</v>
      </c>
      <c r="C331" s="362" t="s">
        <v>2438</v>
      </c>
    </row>
    <row r="332" spans="2:3" ht="28.8" x14ac:dyDescent="0.3">
      <c r="B332" s="371" t="s">
        <v>448</v>
      </c>
      <c r="C332" s="364" t="s">
        <v>2472</v>
      </c>
    </row>
    <row r="333" spans="2:3" x14ac:dyDescent="0.3">
      <c r="B333" s="372"/>
      <c r="C333" s="373" t="s">
        <v>2473</v>
      </c>
    </row>
    <row r="334" spans="2:3" x14ac:dyDescent="0.3">
      <c r="B334" s="372" t="s">
        <v>449</v>
      </c>
      <c r="C334" s="374" t="s">
        <v>2474</v>
      </c>
    </row>
    <row r="335" spans="2:3" ht="28.8" x14ac:dyDescent="0.3">
      <c r="B335" s="360" t="s">
        <v>450</v>
      </c>
      <c r="C335" s="357" t="s">
        <v>2475</v>
      </c>
    </row>
    <row r="336" spans="2:3" x14ac:dyDescent="0.3">
      <c r="B336" s="360" t="s">
        <v>2491</v>
      </c>
      <c r="C336" s="357" t="s">
        <v>2476</v>
      </c>
    </row>
    <row r="337" spans="2:3" x14ac:dyDescent="0.3">
      <c r="B337" s="360" t="s">
        <v>2214</v>
      </c>
      <c r="C337" s="357"/>
    </row>
    <row r="338" spans="2:3" x14ac:dyDescent="0.3">
      <c r="B338" s="361" t="s">
        <v>2477</v>
      </c>
      <c r="C338" s="362" t="s">
        <v>2458</v>
      </c>
    </row>
    <row r="339" spans="2:3" x14ac:dyDescent="0.3">
      <c r="B339" s="361" t="s">
        <v>536</v>
      </c>
      <c r="C339" s="362" t="s">
        <v>2347</v>
      </c>
    </row>
    <row r="340" spans="2:3" x14ac:dyDescent="0.3">
      <c r="B340" s="361" t="s">
        <v>2478</v>
      </c>
      <c r="C340" s="357" t="s">
        <v>2479</v>
      </c>
    </row>
    <row r="341" spans="2:3" x14ac:dyDescent="0.3">
      <c r="B341" s="361" t="s">
        <v>2480</v>
      </c>
      <c r="C341" s="357" t="s">
        <v>2481</v>
      </c>
    </row>
    <row r="342" spans="2:3" ht="28.8" x14ac:dyDescent="0.3">
      <c r="B342" s="360" t="s">
        <v>560</v>
      </c>
      <c r="C342" s="362" t="s">
        <v>2459</v>
      </c>
    </row>
    <row r="343" spans="2:3" x14ac:dyDescent="0.3">
      <c r="B343" s="360" t="s">
        <v>1056</v>
      </c>
      <c r="C343" s="362" t="s">
        <v>2470</v>
      </c>
    </row>
  </sheetData>
  <mergeCells count="8">
    <mergeCell ref="B299:C299"/>
    <mergeCell ref="B323:C323"/>
    <mergeCell ref="B89:C89"/>
    <mergeCell ref="B136:C136"/>
    <mergeCell ref="B157:C157"/>
    <mergeCell ref="B181:C181"/>
    <mergeCell ref="B242:C242"/>
    <mergeCell ref="B268:C268"/>
  </mergeCells>
  <hyperlinks>
    <hyperlink ref="C257" r:id="rId1" xr:uid="{470599AE-FC25-4CC7-B8EF-F734FA10F8C0}"/>
    <hyperlink ref="C333" r:id="rId2" xr:uid="{89AD5259-46AE-4C77-BA24-5E645FC8590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209"/>
  <sheetViews>
    <sheetView workbookViewId="0">
      <pane xSplit="2" ySplit="4" topLeftCell="C5" activePane="bottomRight" state="frozen"/>
      <selection activeCell="A3" sqref="A3"/>
      <selection pane="topRight" activeCell="A3" sqref="A3"/>
      <selection pane="bottomLeft" activeCell="A3" sqref="A3"/>
      <selection pane="bottomRight" activeCell="A2" sqref="A2"/>
    </sheetView>
  </sheetViews>
  <sheetFormatPr defaultColWidth="9.109375" defaultRowHeight="14.4" x14ac:dyDescent="0.3"/>
  <cols>
    <col min="1" max="1" width="13.88671875" customWidth="1"/>
    <col min="4" max="4" width="30.33203125" style="23" customWidth="1"/>
    <col min="5" max="5" width="20.5546875" style="23" customWidth="1"/>
    <col min="6" max="6" width="24" style="23" customWidth="1"/>
    <col min="7" max="7" width="17.33203125" customWidth="1"/>
    <col min="8" max="8" width="12.33203125" style="241" customWidth="1"/>
    <col min="9" max="9" width="12.33203125" style="242" customWidth="1"/>
    <col min="10" max="10" width="12.33203125" style="243" customWidth="1"/>
    <col min="11" max="11" width="12.33203125" style="238" customWidth="1"/>
    <col min="12" max="12" width="12.33203125" style="242" customWidth="1"/>
    <col min="13" max="19" width="12.33203125" style="23" customWidth="1"/>
    <col min="20" max="20" width="12.33203125" style="242" customWidth="1"/>
    <col min="21" max="23" width="12.33203125" style="23" customWidth="1"/>
    <col min="24" max="24" width="12.33203125" style="147" customWidth="1"/>
    <col min="25" max="25" width="12.33203125" style="23" customWidth="1"/>
    <col min="26" max="26" width="27.6640625" customWidth="1"/>
    <col min="27" max="27" width="20" customWidth="1"/>
  </cols>
  <sheetData>
    <row r="1" spans="1:27" ht="15.6" x14ac:dyDescent="0.3">
      <c r="A1" s="327" t="s">
        <v>2188</v>
      </c>
      <c r="B1" s="328"/>
      <c r="C1" s="328"/>
      <c r="D1" s="328"/>
    </row>
    <row r="2" spans="1:27" x14ac:dyDescent="0.3">
      <c r="A2" s="3" t="s">
        <v>2242</v>
      </c>
      <c r="F2" s="234"/>
      <c r="H2" s="235"/>
      <c r="I2" s="236"/>
      <c r="J2" s="237"/>
      <c r="L2" s="236"/>
      <c r="M2" s="234"/>
      <c r="N2" s="234"/>
      <c r="O2" s="239"/>
      <c r="P2" s="234"/>
      <c r="Q2" s="234"/>
      <c r="R2" s="234"/>
      <c r="S2" s="239"/>
      <c r="T2" s="236"/>
      <c r="U2" s="234"/>
      <c r="V2" s="234"/>
      <c r="W2" s="239"/>
    </row>
    <row r="3" spans="1:27" x14ac:dyDescent="0.3">
      <c r="A3" s="3"/>
      <c r="F3" s="234"/>
      <c r="H3" s="235"/>
      <c r="I3" s="236"/>
      <c r="J3" s="237"/>
      <c r="L3" s="236"/>
      <c r="M3" s="234"/>
      <c r="N3" s="234"/>
      <c r="O3" s="239"/>
      <c r="P3" s="234"/>
      <c r="Q3" s="234"/>
      <c r="R3" s="234"/>
      <c r="S3" s="239"/>
      <c r="T3" s="236"/>
      <c r="U3" s="234"/>
      <c r="V3" s="234"/>
      <c r="W3" s="239"/>
    </row>
    <row r="4" spans="1:27" ht="43.2" x14ac:dyDescent="0.3">
      <c r="A4" s="144" t="s">
        <v>2429</v>
      </c>
      <c r="B4" s="144" t="s">
        <v>553</v>
      </c>
      <c r="C4" s="144" t="s">
        <v>1395</v>
      </c>
      <c r="D4" s="144" t="s">
        <v>53</v>
      </c>
      <c r="E4" s="144" t="s">
        <v>1480</v>
      </c>
      <c r="F4" s="144" t="s">
        <v>554</v>
      </c>
      <c r="G4" s="144" t="s">
        <v>0</v>
      </c>
      <c r="H4" s="144" t="s">
        <v>2433</v>
      </c>
      <c r="I4" s="144" t="s">
        <v>2487</v>
      </c>
      <c r="J4" s="144" t="s">
        <v>440</v>
      </c>
      <c r="K4" s="144" t="s">
        <v>441</v>
      </c>
      <c r="L4" s="144" t="s">
        <v>2439</v>
      </c>
      <c r="M4" s="144" t="s">
        <v>2488</v>
      </c>
      <c r="N4" s="144" t="s">
        <v>442</v>
      </c>
      <c r="O4" s="144" t="s">
        <v>443</v>
      </c>
      <c r="P4" s="144" t="s">
        <v>2445</v>
      </c>
      <c r="Q4" s="144" t="s">
        <v>2489</v>
      </c>
      <c r="R4" s="144" t="s">
        <v>444</v>
      </c>
      <c r="S4" s="144" t="s">
        <v>445</v>
      </c>
      <c r="T4" s="144" t="s">
        <v>2451</v>
      </c>
      <c r="U4" s="144" t="s">
        <v>2490</v>
      </c>
      <c r="V4" s="144" t="s">
        <v>446</v>
      </c>
      <c r="W4" s="144" t="s">
        <v>2456</v>
      </c>
      <c r="X4" s="144" t="s">
        <v>2214</v>
      </c>
      <c r="Y4" s="144" t="s">
        <v>560</v>
      </c>
      <c r="Z4" s="144" t="s">
        <v>1056</v>
      </c>
      <c r="AA4" s="144" t="s">
        <v>60</v>
      </c>
    </row>
    <row r="5" spans="1:27" ht="28.8" x14ac:dyDescent="0.3">
      <c r="A5" t="s">
        <v>1064</v>
      </c>
      <c r="B5">
        <v>0</v>
      </c>
      <c r="C5">
        <v>1</v>
      </c>
      <c r="D5" s="147" t="s">
        <v>1272</v>
      </c>
      <c r="E5" s="147" t="s">
        <v>1272</v>
      </c>
      <c r="F5" s="147" t="s">
        <v>572</v>
      </c>
      <c r="G5" t="s">
        <v>13</v>
      </c>
      <c r="H5" s="240">
        <v>20309.5</v>
      </c>
      <c r="I5" s="252">
        <v>143208</v>
      </c>
      <c r="J5" s="253">
        <v>14793</v>
      </c>
      <c r="K5" s="382">
        <v>0.14181819451427294</v>
      </c>
      <c r="L5" s="383">
        <v>14572.2</v>
      </c>
      <c r="M5" s="383">
        <v>121011</v>
      </c>
      <c r="N5" s="383">
        <v>2354</v>
      </c>
      <c r="O5" s="382">
        <v>0.12042045764434639</v>
      </c>
      <c r="P5" s="383">
        <v>8831.2000000000007</v>
      </c>
      <c r="Q5" s="383">
        <v>73577</v>
      </c>
      <c r="R5" s="383">
        <v>133</v>
      </c>
      <c r="S5" s="382">
        <v>0.12002663875939493</v>
      </c>
      <c r="T5" s="383">
        <v>43712.9</v>
      </c>
      <c r="U5" s="383">
        <v>337796</v>
      </c>
      <c r="V5" s="383">
        <v>17280</v>
      </c>
      <c r="W5" s="382">
        <v>0.12940620966500491</v>
      </c>
      <c r="X5" s="254" t="s">
        <v>1062</v>
      </c>
      <c r="Y5" s="254">
        <v>0</v>
      </c>
      <c r="Z5" t="s">
        <v>1065</v>
      </c>
      <c r="AA5" t="s">
        <v>2178</v>
      </c>
    </row>
    <row r="6" spans="1:27" ht="28.8" x14ac:dyDescent="0.3">
      <c r="A6" t="s">
        <v>1250</v>
      </c>
      <c r="B6">
        <v>0</v>
      </c>
      <c r="C6">
        <v>227</v>
      </c>
      <c r="D6" s="147" t="s">
        <v>994</v>
      </c>
      <c r="E6" s="147" t="s">
        <v>994</v>
      </c>
      <c r="F6" s="147" t="s">
        <v>997</v>
      </c>
      <c r="G6" t="s">
        <v>10</v>
      </c>
      <c r="H6" s="240">
        <v>0</v>
      </c>
      <c r="I6" s="252" t="s">
        <v>1397</v>
      </c>
      <c r="J6" s="253" t="s">
        <v>1397</v>
      </c>
      <c r="K6" s="382">
        <v>0</v>
      </c>
      <c r="L6" s="383">
        <v>11859</v>
      </c>
      <c r="M6" s="383">
        <v>53764</v>
      </c>
      <c r="N6" s="383">
        <v>162</v>
      </c>
      <c r="O6" s="382">
        <v>0.2205751060188974</v>
      </c>
      <c r="P6" s="383">
        <v>0</v>
      </c>
      <c r="Q6" s="383">
        <v>0</v>
      </c>
      <c r="R6" s="383">
        <v>0</v>
      </c>
      <c r="S6" s="382" t="s">
        <v>490</v>
      </c>
      <c r="T6" s="383">
        <v>11859</v>
      </c>
      <c r="U6" s="383">
        <v>53764</v>
      </c>
      <c r="V6" s="383">
        <v>162</v>
      </c>
      <c r="W6" s="382">
        <v>0.2205751060188974</v>
      </c>
      <c r="X6" s="254" t="s">
        <v>1062</v>
      </c>
      <c r="Y6" s="254">
        <v>0</v>
      </c>
      <c r="Z6" t="s">
        <v>996</v>
      </c>
      <c r="AA6" t="s">
        <v>2178</v>
      </c>
    </row>
    <row r="7" spans="1:27" x14ac:dyDescent="0.3">
      <c r="A7" t="s">
        <v>1117</v>
      </c>
      <c r="B7">
        <v>331420</v>
      </c>
      <c r="C7">
        <v>169</v>
      </c>
      <c r="D7" s="147" t="s">
        <v>103</v>
      </c>
      <c r="E7" s="147" t="s">
        <v>124</v>
      </c>
      <c r="F7" s="147" t="s">
        <v>653</v>
      </c>
      <c r="G7" t="s">
        <v>5</v>
      </c>
      <c r="H7" s="240">
        <v>293.82344559999996</v>
      </c>
      <c r="I7" s="252">
        <v>496.072</v>
      </c>
      <c r="J7" s="253">
        <v>93</v>
      </c>
      <c r="K7" s="382">
        <v>0.59229999999999994</v>
      </c>
      <c r="L7" s="383">
        <v>97.00215559999998</v>
      </c>
      <c r="M7" s="383">
        <v>163.77199999999999</v>
      </c>
      <c r="N7" s="383">
        <v>12</v>
      </c>
      <c r="O7" s="382">
        <v>0.59229999999999994</v>
      </c>
      <c r="P7" s="383">
        <v>319.90241460000004</v>
      </c>
      <c r="Q7" s="383">
        <v>540.10200000000009</v>
      </c>
      <c r="R7" s="383">
        <v>29</v>
      </c>
      <c r="S7" s="382">
        <v>0.59229999999999994</v>
      </c>
      <c r="T7" s="383">
        <v>710.72801579999998</v>
      </c>
      <c r="U7" s="383">
        <v>1199.9460000000004</v>
      </c>
      <c r="V7" s="383">
        <v>133</v>
      </c>
      <c r="W7" s="382">
        <v>0.59229999999999983</v>
      </c>
      <c r="X7" s="254" t="s">
        <v>536</v>
      </c>
      <c r="Y7" s="254">
        <v>12</v>
      </c>
      <c r="Z7" t="s">
        <v>124</v>
      </c>
      <c r="AA7" t="s">
        <v>2178</v>
      </c>
    </row>
    <row r="8" spans="1:27" x14ac:dyDescent="0.3">
      <c r="A8" t="s">
        <v>1199</v>
      </c>
      <c r="B8">
        <v>332140</v>
      </c>
      <c r="C8">
        <v>687</v>
      </c>
      <c r="D8" s="147" t="s">
        <v>262</v>
      </c>
      <c r="E8" s="147" t="s">
        <v>263</v>
      </c>
      <c r="F8" s="147" t="s">
        <v>880</v>
      </c>
      <c r="G8" t="s">
        <v>14</v>
      </c>
      <c r="H8" s="240">
        <v>0</v>
      </c>
      <c r="I8" s="252">
        <v>0</v>
      </c>
      <c r="J8" s="253">
        <v>0</v>
      </c>
      <c r="K8" s="382">
        <v>0</v>
      </c>
      <c r="L8" s="383">
        <v>0</v>
      </c>
      <c r="M8" s="383">
        <v>0</v>
      </c>
      <c r="N8" s="383">
        <v>0</v>
      </c>
      <c r="O8" s="382">
        <v>0</v>
      </c>
      <c r="P8" s="383">
        <v>0</v>
      </c>
      <c r="Q8" s="383">
        <v>0</v>
      </c>
      <c r="R8" s="383">
        <v>0</v>
      </c>
      <c r="S8" s="382" t="s">
        <v>490</v>
      </c>
      <c r="T8" s="383">
        <v>0</v>
      </c>
      <c r="U8" s="383">
        <v>0</v>
      </c>
      <c r="V8" s="383">
        <v>0</v>
      </c>
      <c r="W8" s="382">
        <v>0</v>
      </c>
      <c r="X8" s="254">
        <v>0</v>
      </c>
      <c r="Y8" s="254">
        <v>0</v>
      </c>
      <c r="Z8" t="s">
        <v>263</v>
      </c>
      <c r="AA8" t="s">
        <v>2178</v>
      </c>
    </row>
    <row r="9" spans="1:27" ht="28.8" x14ac:dyDescent="0.3">
      <c r="A9" t="s">
        <v>1200</v>
      </c>
      <c r="B9">
        <v>332150</v>
      </c>
      <c r="C9">
        <v>281</v>
      </c>
      <c r="D9" s="147" t="s">
        <v>264</v>
      </c>
      <c r="E9" s="147" t="s">
        <v>265</v>
      </c>
      <c r="F9" s="147" t="s">
        <v>882</v>
      </c>
      <c r="G9" t="s">
        <v>9</v>
      </c>
      <c r="H9" s="240">
        <v>411.0963999999999</v>
      </c>
      <c r="I9" s="252">
        <v>790.56999999999994</v>
      </c>
      <c r="J9" s="253">
        <v>188</v>
      </c>
      <c r="K9" s="382">
        <v>0.51999999999999991</v>
      </c>
      <c r="L9" s="383">
        <v>346.49939999999998</v>
      </c>
      <c r="M9" s="383">
        <v>666.34500000000003</v>
      </c>
      <c r="N9" s="383">
        <v>26</v>
      </c>
      <c r="O9" s="382">
        <v>0.51999999999999991</v>
      </c>
      <c r="P9" s="383">
        <v>20.692359999999994</v>
      </c>
      <c r="Q9" s="383">
        <v>39.792999999999992</v>
      </c>
      <c r="R9" s="383">
        <v>7</v>
      </c>
      <c r="S9" s="382">
        <v>0.51999999999999991</v>
      </c>
      <c r="T9" s="383">
        <v>778.28815999999983</v>
      </c>
      <c r="U9" s="383">
        <v>1599.4789999999998</v>
      </c>
      <c r="V9" s="383">
        <v>231</v>
      </c>
      <c r="W9" s="382">
        <v>0.48658854539509422</v>
      </c>
      <c r="X9" s="254" t="s">
        <v>536</v>
      </c>
      <c r="Y9" s="254">
        <v>12</v>
      </c>
      <c r="Z9" t="s">
        <v>265</v>
      </c>
      <c r="AA9" t="s">
        <v>2178</v>
      </c>
    </row>
    <row r="10" spans="1:27" x14ac:dyDescent="0.3">
      <c r="A10" t="s">
        <v>1201</v>
      </c>
      <c r="B10">
        <v>332160</v>
      </c>
      <c r="C10">
        <v>376</v>
      </c>
      <c r="D10" s="147" t="s">
        <v>266</v>
      </c>
      <c r="E10" s="147" t="s">
        <v>267</v>
      </c>
      <c r="F10" s="147" t="s">
        <v>884</v>
      </c>
      <c r="G10" t="s">
        <v>9</v>
      </c>
      <c r="H10" s="240">
        <v>405.58103833333331</v>
      </c>
      <c r="I10" s="252">
        <v>518.86699999999996</v>
      </c>
      <c r="J10" s="253">
        <v>106</v>
      </c>
      <c r="K10" s="382">
        <v>0.78166666666666673</v>
      </c>
      <c r="L10" s="383">
        <v>371.34482000000003</v>
      </c>
      <c r="M10" s="383">
        <v>475.06799999999998</v>
      </c>
      <c r="N10" s="383">
        <v>17</v>
      </c>
      <c r="O10" s="382">
        <v>0.78166666666666673</v>
      </c>
      <c r="P10" s="383">
        <v>24.31765</v>
      </c>
      <c r="Q10" s="383">
        <v>31.11</v>
      </c>
      <c r="R10" s="383">
        <v>6</v>
      </c>
      <c r="S10" s="382">
        <v>0.78166666666666673</v>
      </c>
      <c r="T10" s="383">
        <v>801.24350833333335</v>
      </c>
      <c r="U10" s="383">
        <v>1056.885</v>
      </c>
      <c r="V10" s="383">
        <v>133</v>
      </c>
      <c r="W10" s="382">
        <v>0.75811796773852724</v>
      </c>
      <c r="X10" s="254" t="s">
        <v>536</v>
      </c>
      <c r="Y10" s="254">
        <v>12</v>
      </c>
      <c r="Z10" t="s">
        <v>267</v>
      </c>
      <c r="AA10" t="s">
        <v>2178</v>
      </c>
    </row>
    <row r="11" spans="1:27" x14ac:dyDescent="0.3">
      <c r="A11" t="s">
        <v>1202</v>
      </c>
      <c r="B11">
        <v>332170</v>
      </c>
      <c r="C11">
        <v>353</v>
      </c>
      <c r="D11" s="147" t="s">
        <v>268</v>
      </c>
      <c r="E11" s="147" t="s">
        <v>269</v>
      </c>
      <c r="F11" s="147" t="s">
        <v>886</v>
      </c>
      <c r="G11" t="s">
        <v>8</v>
      </c>
      <c r="H11" s="240">
        <v>52.54355000000001</v>
      </c>
      <c r="I11" s="252">
        <v>128.155</v>
      </c>
      <c r="J11" s="253">
        <v>52</v>
      </c>
      <c r="K11" s="382">
        <v>0.41000000000000009</v>
      </c>
      <c r="L11" s="383">
        <v>167.76954000000001</v>
      </c>
      <c r="M11" s="383">
        <v>409.19399999999996</v>
      </c>
      <c r="N11" s="383">
        <v>29</v>
      </c>
      <c r="O11" s="382">
        <v>0.41000000000000003</v>
      </c>
      <c r="P11" s="383">
        <v>59.899770000000018</v>
      </c>
      <c r="Q11" s="383">
        <v>146.09700000000001</v>
      </c>
      <c r="R11" s="383">
        <v>14</v>
      </c>
      <c r="S11" s="382">
        <v>0.41000000000000009</v>
      </c>
      <c r="T11" s="383">
        <v>280.21286000000003</v>
      </c>
      <c r="U11" s="383">
        <v>683.44600000000003</v>
      </c>
      <c r="V11" s="383">
        <v>95</v>
      </c>
      <c r="W11" s="382">
        <v>0.41000000000000003</v>
      </c>
      <c r="X11" s="254" t="s">
        <v>536</v>
      </c>
      <c r="Y11" s="254">
        <v>12</v>
      </c>
      <c r="Z11" t="s">
        <v>269</v>
      </c>
      <c r="AA11" t="s">
        <v>2178</v>
      </c>
    </row>
    <row r="12" spans="1:27" x14ac:dyDescent="0.3">
      <c r="A12" t="s">
        <v>1203</v>
      </c>
      <c r="B12">
        <v>332180</v>
      </c>
      <c r="C12">
        <v>330</v>
      </c>
      <c r="D12" s="147" t="s">
        <v>270</v>
      </c>
      <c r="E12" s="147" t="s">
        <v>271</v>
      </c>
      <c r="F12" s="147" t="s">
        <v>888</v>
      </c>
      <c r="G12" t="s">
        <v>6</v>
      </c>
      <c r="H12" s="240">
        <v>99.724549999999965</v>
      </c>
      <c r="I12" s="252">
        <v>117.32299999999999</v>
      </c>
      <c r="J12" s="253">
        <v>40</v>
      </c>
      <c r="K12" s="382">
        <v>0.84999999999999976</v>
      </c>
      <c r="L12" s="383">
        <v>108.00864999999999</v>
      </c>
      <c r="M12" s="383">
        <v>127.06900000000002</v>
      </c>
      <c r="N12" s="383">
        <v>16</v>
      </c>
      <c r="O12" s="382">
        <v>0.84999999999999976</v>
      </c>
      <c r="P12" s="383">
        <v>64.523499999999984</v>
      </c>
      <c r="Q12" s="383">
        <v>75.910000000000011</v>
      </c>
      <c r="R12" s="383">
        <v>18</v>
      </c>
      <c r="S12" s="382">
        <v>0.84999999999999964</v>
      </c>
      <c r="T12" s="383">
        <v>272.25669999999991</v>
      </c>
      <c r="U12" s="383">
        <v>333.95799999999997</v>
      </c>
      <c r="V12" s="383">
        <v>78</v>
      </c>
      <c r="W12" s="382">
        <v>0.81524233586259331</v>
      </c>
      <c r="X12" s="254" t="s">
        <v>536</v>
      </c>
      <c r="Y12" s="254">
        <v>4</v>
      </c>
      <c r="Z12" t="s">
        <v>271</v>
      </c>
      <c r="AA12" t="s">
        <v>2178</v>
      </c>
    </row>
    <row r="13" spans="1:27" x14ac:dyDescent="0.3">
      <c r="A13" t="s">
        <v>1204</v>
      </c>
      <c r="B13">
        <v>332190</v>
      </c>
      <c r="C13">
        <v>570</v>
      </c>
      <c r="D13" s="147" t="s">
        <v>403</v>
      </c>
      <c r="E13" s="147" t="s">
        <v>404</v>
      </c>
      <c r="F13" s="147" t="s">
        <v>890</v>
      </c>
      <c r="G13" t="s">
        <v>9</v>
      </c>
      <c r="H13" s="240">
        <v>23.896769999999997</v>
      </c>
      <c r="I13" s="252">
        <v>13.500999999999998</v>
      </c>
      <c r="J13" s="253">
        <v>11</v>
      </c>
      <c r="K13" s="382">
        <v>1.77</v>
      </c>
      <c r="L13" s="383">
        <v>20.00808</v>
      </c>
      <c r="M13" s="383">
        <v>11.304</v>
      </c>
      <c r="N13" s="383">
        <v>3</v>
      </c>
      <c r="O13" s="382">
        <v>1.77</v>
      </c>
      <c r="P13" s="383">
        <v>17.852219999999999</v>
      </c>
      <c r="Q13" s="383">
        <v>10.085999999999999</v>
      </c>
      <c r="R13" s="383">
        <v>5</v>
      </c>
      <c r="S13" s="382">
        <v>1.7700000000000002</v>
      </c>
      <c r="T13" s="383">
        <v>61.757069999999992</v>
      </c>
      <c r="U13" s="383">
        <v>34.891000000000005</v>
      </c>
      <c r="V13" s="383">
        <v>19</v>
      </c>
      <c r="W13" s="382">
        <v>1.7699999999999996</v>
      </c>
      <c r="X13" s="254" t="s">
        <v>536</v>
      </c>
      <c r="Y13" s="254">
        <v>12</v>
      </c>
      <c r="Z13" t="s">
        <v>404</v>
      </c>
      <c r="AA13" t="s">
        <v>2178</v>
      </c>
    </row>
    <row r="14" spans="1:27" x14ac:dyDescent="0.3">
      <c r="A14" t="s">
        <v>1118</v>
      </c>
      <c r="B14">
        <v>331430</v>
      </c>
      <c r="C14">
        <v>169</v>
      </c>
      <c r="D14" t="s">
        <v>103</v>
      </c>
      <c r="E14" t="s">
        <v>396</v>
      </c>
      <c r="F14" t="s">
        <v>689</v>
      </c>
      <c r="G14" t="s">
        <v>9</v>
      </c>
      <c r="H14">
        <v>170.48436509999993</v>
      </c>
      <c r="I14" s="252">
        <v>317.65299999999996</v>
      </c>
      <c r="J14" s="253">
        <v>90</v>
      </c>
      <c r="K14" s="382">
        <v>0.53669999999999984</v>
      </c>
      <c r="L14" s="383">
        <v>33.213679499999991</v>
      </c>
      <c r="M14" s="383">
        <v>61.885000000000005</v>
      </c>
      <c r="N14" s="383">
        <v>10</v>
      </c>
      <c r="O14" s="382">
        <v>0.53669999999999984</v>
      </c>
      <c r="P14" s="383">
        <v>146.75632139999996</v>
      </c>
      <c r="Q14" s="383">
        <v>273.44200000000001</v>
      </c>
      <c r="R14" s="383">
        <v>10</v>
      </c>
      <c r="S14" s="382">
        <v>0.53669999999999984</v>
      </c>
      <c r="T14" s="383">
        <v>350.45436599999988</v>
      </c>
      <c r="U14" s="383">
        <v>652.98</v>
      </c>
      <c r="V14" s="383">
        <v>110</v>
      </c>
      <c r="W14" s="382">
        <v>0.53669999999999984</v>
      </c>
      <c r="X14" s="254" t="s">
        <v>536</v>
      </c>
      <c r="Y14" s="254">
        <v>12</v>
      </c>
      <c r="Z14" t="s">
        <v>396</v>
      </c>
      <c r="AA14" t="s">
        <v>2178</v>
      </c>
    </row>
    <row r="15" spans="1:27" x14ac:dyDescent="0.3">
      <c r="A15" t="s">
        <v>1249</v>
      </c>
      <c r="B15">
        <v>332200</v>
      </c>
      <c r="C15">
        <v>264</v>
      </c>
      <c r="D15" s="147" t="s">
        <v>361</v>
      </c>
      <c r="E15" s="147" t="s">
        <v>362</v>
      </c>
      <c r="F15" s="147" t="s">
        <v>992</v>
      </c>
      <c r="G15" t="s">
        <v>14</v>
      </c>
      <c r="H15" s="240">
        <v>166.5900920833333</v>
      </c>
      <c r="I15" s="252">
        <v>159.40999999999997</v>
      </c>
      <c r="J15" s="253">
        <v>84</v>
      </c>
      <c r="K15" s="382">
        <v>1.0450416666666666</v>
      </c>
      <c r="L15" s="383">
        <v>165.9944183333333</v>
      </c>
      <c r="M15" s="383">
        <v>158.83999999999997</v>
      </c>
      <c r="N15" s="383">
        <v>23</v>
      </c>
      <c r="O15" s="382">
        <v>1.0450416666666666</v>
      </c>
      <c r="P15" s="383">
        <v>121.13809487499999</v>
      </c>
      <c r="Q15" s="383">
        <v>115.917</v>
      </c>
      <c r="R15" s="383">
        <v>22</v>
      </c>
      <c r="S15" s="382">
        <v>1.0450416666666666</v>
      </c>
      <c r="T15" s="383">
        <v>453.72260529166658</v>
      </c>
      <c r="U15" s="383">
        <v>434.16699999999992</v>
      </c>
      <c r="V15" s="383">
        <v>119</v>
      </c>
      <c r="W15" s="382">
        <v>1.0450416666666666</v>
      </c>
      <c r="X15" s="254" t="s">
        <v>536</v>
      </c>
      <c r="Y15" s="254">
        <v>12</v>
      </c>
      <c r="Z15" t="s">
        <v>362</v>
      </c>
      <c r="AA15" t="s">
        <v>2178</v>
      </c>
    </row>
    <row r="16" spans="1:27" x14ac:dyDescent="0.3">
      <c r="A16" t="s">
        <v>1205</v>
      </c>
      <c r="B16">
        <v>332210</v>
      </c>
      <c r="C16">
        <v>321</v>
      </c>
      <c r="D16" s="147" t="s">
        <v>272</v>
      </c>
      <c r="E16" s="147" t="s">
        <v>273</v>
      </c>
      <c r="F16" s="147" t="s">
        <v>892</v>
      </c>
      <c r="G16" s="147" t="s">
        <v>6</v>
      </c>
      <c r="H16" s="240">
        <v>340.02436666666659</v>
      </c>
      <c r="I16" s="252">
        <v>600.04300000000001</v>
      </c>
      <c r="J16" s="253">
        <v>164</v>
      </c>
      <c r="K16" s="382">
        <v>0.56666666666666654</v>
      </c>
      <c r="L16" s="383">
        <v>99.174033333333313</v>
      </c>
      <c r="M16" s="383">
        <v>175.01300000000001</v>
      </c>
      <c r="N16" s="383">
        <v>29</v>
      </c>
      <c r="O16" s="382">
        <v>0.56666666666666654</v>
      </c>
      <c r="P16" s="383">
        <v>206.01733333333328</v>
      </c>
      <c r="Q16" s="383">
        <v>363.56</v>
      </c>
      <c r="R16" s="383">
        <v>11</v>
      </c>
      <c r="S16" s="382">
        <v>0.56666666666666654</v>
      </c>
      <c r="T16" s="383">
        <v>645.21573333333322</v>
      </c>
      <c r="U16" s="383">
        <v>1213.5590000000002</v>
      </c>
      <c r="V16" s="383">
        <v>207</v>
      </c>
      <c r="W16" s="382">
        <v>0.53167232358157546</v>
      </c>
      <c r="X16" s="254" t="s">
        <v>536</v>
      </c>
      <c r="Y16" s="254">
        <v>3</v>
      </c>
      <c r="Z16" t="s">
        <v>273</v>
      </c>
      <c r="AA16" t="s">
        <v>2178</v>
      </c>
    </row>
    <row r="17" spans="1:27" x14ac:dyDescent="0.3">
      <c r="A17" t="s">
        <v>1248</v>
      </c>
      <c r="B17">
        <v>331005</v>
      </c>
      <c r="C17">
        <v>684</v>
      </c>
      <c r="D17" s="147" t="s">
        <v>357</v>
      </c>
      <c r="E17" s="147" t="s">
        <v>358</v>
      </c>
      <c r="F17" s="147" t="s">
        <v>988</v>
      </c>
      <c r="G17" t="s">
        <v>4</v>
      </c>
      <c r="H17" s="240">
        <v>311.52728295000009</v>
      </c>
      <c r="I17" s="252">
        <v>228.03300000000002</v>
      </c>
      <c r="J17" s="253">
        <v>84</v>
      </c>
      <c r="K17" s="382">
        <v>1.3661500000000002</v>
      </c>
      <c r="L17" s="383">
        <v>787.48437990000002</v>
      </c>
      <c r="M17" s="383">
        <v>576.42599999999993</v>
      </c>
      <c r="N17" s="383">
        <v>126</v>
      </c>
      <c r="O17" s="382">
        <v>1.3661500000000002</v>
      </c>
      <c r="P17" s="383">
        <v>649.41443015000004</v>
      </c>
      <c r="Q17" s="383">
        <v>475.36099999999999</v>
      </c>
      <c r="R17" s="383">
        <v>23</v>
      </c>
      <c r="S17" s="382">
        <v>1.3661500000000002</v>
      </c>
      <c r="T17" s="383">
        <v>1748.426093</v>
      </c>
      <c r="U17" s="383">
        <v>1279.82</v>
      </c>
      <c r="V17" s="383">
        <v>228</v>
      </c>
      <c r="W17" s="382">
        <v>1.3661500000000002</v>
      </c>
      <c r="X17" s="254" t="s">
        <v>536</v>
      </c>
      <c r="Y17" s="254">
        <v>12</v>
      </c>
      <c r="Z17" t="s">
        <v>358</v>
      </c>
      <c r="AA17" t="s">
        <v>2178</v>
      </c>
    </row>
    <row r="18" spans="1:27" x14ac:dyDescent="0.3">
      <c r="A18" t="s">
        <v>1119</v>
      </c>
      <c r="B18">
        <v>331440</v>
      </c>
      <c r="C18">
        <v>169</v>
      </c>
      <c r="D18" s="147" t="s">
        <v>103</v>
      </c>
      <c r="E18" s="147" t="s">
        <v>125</v>
      </c>
      <c r="F18" s="147" t="s">
        <v>655</v>
      </c>
      <c r="G18" t="s">
        <v>9</v>
      </c>
      <c r="H18" s="240">
        <v>295.10668680000003</v>
      </c>
      <c r="I18" s="252">
        <v>547.71100000000001</v>
      </c>
      <c r="J18" s="253">
        <v>110</v>
      </c>
      <c r="K18" s="382">
        <v>0.53880000000000006</v>
      </c>
      <c r="L18" s="383">
        <v>53.542172399999998</v>
      </c>
      <c r="M18" s="383">
        <v>99.37299999999999</v>
      </c>
      <c r="N18" s="383">
        <v>14</v>
      </c>
      <c r="O18" s="382">
        <v>0.53880000000000006</v>
      </c>
      <c r="P18" s="383">
        <v>383.82926640000005</v>
      </c>
      <c r="Q18" s="383">
        <v>712.37800000000004</v>
      </c>
      <c r="R18" s="383">
        <v>27</v>
      </c>
      <c r="S18" s="382">
        <v>0.53880000000000006</v>
      </c>
      <c r="T18" s="383">
        <v>732.47812560000011</v>
      </c>
      <c r="U18" s="383">
        <v>1359.4619999999998</v>
      </c>
      <c r="V18" s="383">
        <v>149</v>
      </c>
      <c r="W18" s="382">
        <v>0.53880000000000017</v>
      </c>
      <c r="X18" s="254" t="s">
        <v>536</v>
      </c>
      <c r="Y18" s="254">
        <v>6</v>
      </c>
      <c r="Z18" t="s">
        <v>125</v>
      </c>
      <c r="AA18" t="s">
        <v>2178</v>
      </c>
    </row>
    <row r="19" spans="1:27" x14ac:dyDescent="0.3">
      <c r="A19" t="s">
        <v>1207</v>
      </c>
      <c r="B19">
        <v>332220</v>
      </c>
      <c r="C19">
        <v>44</v>
      </c>
      <c r="D19" s="147" t="s">
        <v>274</v>
      </c>
      <c r="E19" s="147" t="s">
        <v>275</v>
      </c>
      <c r="F19" s="147" t="s">
        <v>897</v>
      </c>
      <c r="G19" t="s">
        <v>14</v>
      </c>
      <c r="H19" s="240">
        <v>394.48102270833328</v>
      </c>
      <c r="I19" s="252">
        <v>506.85499999999996</v>
      </c>
      <c r="J19" s="253">
        <v>197</v>
      </c>
      <c r="K19" s="382">
        <v>0.7782916666666666</v>
      </c>
      <c r="L19" s="383">
        <v>578.88088899999991</v>
      </c>
      <c r="M19" s="383">
        <v>743.78399999999999</v>
      </c>
      <c r="N19" s="383">
        <v>60</v>
      </c>
      <c r="O19" s="382">
        <v>0.7782916666666666</v>
      </c>
      <c r="P19" s="383">
        <v>533.58042254166662</v>
      </c>
      <c r="Q19" s="383">
        <v>685.57899999999995</v>
      </c>
      <c r="R19" s="383">
        <v>47</v>
      </c>
      <c r="S19" s="382">
        <v>0.7782916666666666</v>
      </c>
      <c r="T19" s="383">
        <v>1506.9423342499997</v>
      </c>
      <c r="U19" s="383">
        <v>1941.106</v>
      </c>
      <c r="V19" s="383">
        <v>298</v>
      </c>
      <c r="W19" s="382">
        <v>0.77633180993206952</v>
      </c>
      <c r="X19" s="254" t="s">
        <v>536</v>
      </c>
      <c r="Y19" s="254">
        <v>12</v>
      </c>
      <c r="Z19" t="s">
        <v>275</v>
      </c>
      <c r="AA19" t="s">
        <v>2178</v>
      </c>
    </row>
    <row r="20" spans="1:27" x14ac:dyDescent="0.3">
      <c r="A20" t="s">
        <v>1120</v>
      </c>
      <c r="B20">
        <v>331450</v>
      </c>
      <c r="C20">
        <v>169</v>
      </c>
      <c r="D20" s="147" t="s">
        <v>103</v>
      </c>
      <c r="E20" s="147" t="s">
        <v>126</v>
      </c>
      <c r="F20" s="147" t="s">
        <v>707</v>
      </c>
      <c r="G20" t="s">
        <v>9</v>
      </c>
      <c r="H20" s="240">
        <v>170.47088099999999</v>
      </c>
      <c r="I20" s="252">
        <v>296.26499999999999</v>
      </c>
      <c r="J20" s="253">
        <v>92</v>
      </c>
      <c r="K20" s="382">
        <v>0.57540000000000002</v>
      </c>
      <c r="L20" s="383">
        <v>60.490075800000007</v>
      </c>
      <c r="M20" s="383">
        <v>105.12700000000001</v>
      </c>
      <c r="N20" s="383">
        <v>17</v>
      </c>
      <c r="O20" s="382">
        <v>0.57540000000000002</v>
      </c>
      <c r="P20" s="383">
        <v>212.124087</v>
      </c>
      <c r="Q20" s="383">
        <v>368.65499999999997</v>
      </c>
      <c r="R20" s="383">
        <v>23</v>
      </c>
      <c r="S20" s="382">
        <v>0.57540000000000002</v>
      </c>
      <c r="T20" s="383">
        <v>443.08504379999999</v>
      </c>
      <c r="U20" s="383">
        <v>770.04700000000003</v>
      </c>
      <c r="V20" s="383">
        <v>130</v>
      </c>
      <c r="W20" s="382">
        <v>0.57540000000000002</v>
      </c>
      <c r="X20" s="254" t="s">
        <v>536</v>
      </c>
      <c r="Y20" s="254">
        <v>12</v>
      </c>
      <c r="Z20" t="s">
        <v>126</v>
      </c>
      <c r="AA20" t="s">
        <v>2178</v>
      </c>
    </row>
    <row r="21" spans="1:27" ht="28.8" x14ac:dyDescent="0.3">
      <c r="A21" t="s">
        <v>1081</v>
      </c>
      <c r="B21">
        <v>331160</v>
      </c>
      <c r="C21">
        <v>2</v>
      </c>
      <c r="D21" s="147" t="s">
        <v>80</v>
      </c>
      <c r="E21" s="147" t="s">
        <v>393</v>
      </c>
      <c r="F21" s="147" t="s">
        <v>608</v>
      </c>
      <c r="G21" t="s">
        <v>7</v>
      </c>
      <c r="H21" s="240">
        <v>77.228545766666656</v>
      </c>
      <c r="I21" s="252">
        <v>127.517</v>
      </c>
      <c r="J21" s="253">
        <v>47</v>
      </c>
      <c r="K21" s="382">
        <v>0.60563333333333325</v>
      </c>
      <c r="L21" s="383">
        <v>90.53007066666666</v>
      </c>
      <c r="M21" s="383">
        <v>149.48000000000002</v>
      </c>
      <c r="N21" s="383">
        <v>16</v>
      </c>
      <c r="O21" s="382">
        <v>0.60563333333333325</v>
      </c>
      <c r="P21" s="383">
        <v>54.681422399999988</v>
      </c>
      <c r="Q21" s="383">
        <v>90.287999999999997</v>
      </c>
      <c r="R21" s="383">
        <v>11</v>
      </c>
      <c r="S21" s="382">
        <v>0.60563333333333325</v>
      </c>
      <c r="T21" s="383">
        <v>222.44003883333332</v>
      </c>
      <c r="U21" s="383">
        <v>367.28500000000008</v>
      </c>
      <c r="V21" s="383">
        <v>73</v>
      </c>
      <c r="W21" s="382">
        <v>0.60563333333333313</v>
      </c>
      <c r="X21" s="254" t="s">
        <v>536</v>
      </c>
      <c r="Y21" s="254">
        <v>12</v>
      </c>
      <c r="Z21" t="s">
        <v>393</v>
      </c>
      <c r="AA21" t="s">
        <v>2178</v>
      </c>
    </row>
    <row r="22" spans="1:27" x14ac:dyDescent="0.3">
      <c r="A22" t="s">
        <v>1121</v>
      </c>
      <c r="B22">
        <v>331460</v>
      </c>
      <c r="C22">
        <v>169</v>
      </c>
      <c r="D22" s="147" t="s">
        <v>103</v>
      </c>
      <c r="E22" s="147" t="s">
        <v>127</v>
      </c>
      <c r="F22" s="147" t="s">
        <v>709</v>
      </c>
      <c r="G22" t="s">
        <v>14</v>
      </c>
      <c r="H22" s="240">
        <v>160.35206040000006</v>
      </c>
      <c r="I22" s="252">
        <v>297.44400000000002</v>
      </c>
      <c r="J22" s="253">
        <v>76</v>
      </c>
      <c r="K22" s="382">
        <v>0.53910000000000013</v>
      </c>
      <c r="L22" s="383">
        <v>0</v>
      </c>
      <c r="M22" s="383">
        <v>0</v>
      </c>
      <c r="N22" s="383">
        <v>10</v>
      </c>
      <c r="O22" s="382">
        <v>0</v>
      </c>
      <c r="P22" s="383">
        <v>172.96646130000008</v>
      </c>
      <c r="Q22" s="383">
        <v>320.84300000000007</v>
      </c>
      <c r="R22" s="383">
        <v>15</v>
      </c>
      <c r="S22" s="382">
        <v>0.53910000000000013</v>
      </c>
      <c r="T22" s="383">
        <v>333.31852170000013</v>
      </c>
      <c r="U22" s="383">
        <v>618.28700000000003</v>
      </c>
      <c r="V22" s="383">
        <v>101</v>
      </c>
      <c r="W22" s="382">
        <v>0.53910000000000013</v>
      </c>
      <c r="X22" s="254" t="s">
        <v>536</v>
      </c>
      <c r="Y22" s="254">
        <v>12</v>
      </c>
      <c r="Z22" t="s">
        <v>127</v>
      </c>
      <c r="AA22" t="s">
        <v>2178</v>
      </c>
    </row>
    <row r="23" spans="1:27" x14ac:dyDescent="0.3">
      <c r="A23" t="s">
        <v>1122</v>
      </c>
      <c r="B23">
        <v>331470</v>
      </c>
      <c r="C23">
        <v>169</v>
      </c>
      <c r="D23" s="147" t="s">
        <v>103</v>
      </c>
      <c r="E23" s="147" t="s">
        <v>128</v>
      </c>
      <c r="F23" s="147" t="s">
        <v>657</v>
      </c>
      <c r="G23" t="s">
        <v>9</v>
      </c>
      <c r="H23" s="240">
        <v>508.52187999999984</v>
      </c>
      <c r="I23" s="252">
        <v>895.28499999999997</v>
      </c>
      <c r="J23" s="253">
        <v>186</v>
      </c>
      <c r="K23" s="382">
        <v>0.56799999999999984</v>
      </c>
      <c r="L23" s="383">
        <v>194.52182399999995</v>
      </c>
      <c r="M23" s="383">
        <v>342.46800000000002</v>
      </c>
      <c r="N23" s="383">
        <v>25</v>
      </c>
      <c r="O23" s="382">
        <v>0.56799999999999984</v>
      </c>
      <c r="P23" s="383">
        <v>701.7111759999998</v>
      </c>
      <c r="Q23" s="383">
        <v>1235.4069999999999</v>
      </c>
      <c r="R23" s="383">
        <v>41</v>
      </c>
      <c r="S23" s="382">
        <v>0.56799999999999984</v>
      </c>
      <c r="T23" s="383">
        <v>1404.7548799999995</v>
      </c>
      <c r="U23" s="383">
        <v>2473.1599999999994</v>
      </c>
      <c r="V23" s="383">
        <v>249</v>
      </c>
      <c r="W23" s="382">
        <v>0.56799999999999995</v>
      </c>
      <c r="X23" s="254" t="s">
        <v>536</v>
      </c>
      <c r="Y23" s="254">
        <v>12</v>
      </c>
      <c r="Z23" t="s">
        <v>128</v>
      </c>
      <c r="AA23" t="s">
        <v>2178</v>
      </c>
    </row>
    <row r="24" spans="1:27" ht="28.8" x14ac:dyDescent="0.3">
      <c r="A24" t="s">
        <v>1213</v>
      </c>
      <c r="B24">
        <v>332280</v>
      </c>
      <c r="C24">
        <v>22</v>
      </c>
      <c r="D24" s="147" t="s">
        <v>287</v>
      </c>
      <c r="E24" s="147" t="s">
        <v>914</v>
      </c>
      <c r="F24" s="147" t="s">
        <v>913</v>
      </c>
      <c r="G24" t="s">
        <v>6</v>
      </c>
      <c r="H24" s="240">
        <v>1414.4888275000001</v>
      </c>
      <c r="I24" s="252">
        <v>2961.3500000000004</v>
      </c>
      <c r="J24" s="253">
        <v>736</v>
      </c>
      <c r="K24" s="382">
        <v>0.47764999999999996</v>
      </c>
      <c r="L24" s="383">
        <v>7726.2758176499992</v>
      </c>
      <c r="M24" s="383">
        <v>16175.601000000001</v>
      </c>
      <c r="N24" s="383">
        <v>402</v>
      </c>
      <c r="O24" s="382">
        <v>0.47764999999999991</v>
      </c>
      <c r="P24" s="383">
        <v>2056.9892166999998</v>
      </c>
      <c r="Q24" s="383">
        <v>4306.4780000000001</v>
      </c>
      <c r="R24" s="383">
        <v>132</v>
      </c>
      <c r="S24" s="382">
        <v>0.47764999999999996</v>
      </c>
      <c r="T24" s="383">
        <v>11197.753861849998</v>
      </c>
      <c r="U24" s="383">
        <v>23443.428999999996</v>
      </c>
      <c r="V24" s="383">
        <v>1264</v>
      </c>
      <c r="W24" s="382">
        <v>0.47765000000000002</v>
      </c>
      <c r="X24" s="254" t="s">
        <v>536</v>
      </c>
      <c r="Y24" s="254">
        <v>12</v>
      </c>
      <c r="Z24" t="s">
        <v>914</v>
      </c>
      <c r="AA24" t="s">
        <v>2178</v>
      </c>
    </row>
    <row r="25" spans="1:27" x14ac:dyDescent="0.3">
      <c r="A25" t="s">
        <v>1214</v>
      </c>
      <c r="B25">
        <v>332290</v>
      </c>
      <c r="C25">
        <v>319</v>
      </c>
      <c r="D25" s="147" t="s">
        <v>289</v>
      </c>
      <c r="E25" s="147" t="s">
        <v>290</v>
      </c>
      <c r="F25" s="147" t="s">
        <v>631</v>
      </c>
      <c r="G25" t="s">
        <v>9</v>
      </c>
      <c r="H25" s="240">
        <v>236.00498880000006</v>
      </c>
      <c r="I25" s="252">
        <v>338.50400000000002</v>
      </c>
      <c r="J25" s="253">
        <v>110</v>
      </c>
      <c r="K25" s="382">
        <v>0.69720000000000015</v>
      </c>
      <c r="L25" s="383">
        <v>122.00233080000002</v>
      </c>
      <c r="M25" s="383">
        <v>174.989</v>
      </c>
      <c r="N25" s="383">
        <v>11</v>
      </c>
      <c r="O25" s="382">
        <v>0.69720000000000015</v>
      </c>
      <c r="P25" s="383">
        <v>39.321382800000009</v>
      </c>
      <c r="Q25" s="383">
        <v>56.399000000000001</v>
      </c>
      <c r="R25" s="383">
        <v>12</v>
      </c>
      <c r="S25" s="382">
        <v>0.69720000000000015</v>
      </c>
      <c r="T25" s="383">
        <v>397.32870240000011</v>
      </c>
      <c r="U25" s="383">
        <v>637.41200000000003</v>
      </c>
      <c r="V25" s="383">
        <v>138</v>
      </c>
      <c r="W25" s="382">
        <v>0.62334675594435007</v>
      </c>
      <c r="X25" s="254" t="s">
        <v>536</v>
      </c>
      <c r="Y25" s="254">
        <v>4</v>
      </c>
      <c r="Z25" t="s">
        <v>290</v>
      </c>
      <c r="AA25" t="s">
        <v>2178</v>
      </c>
    </row>
    <row r="26" spans="1:27" x14ac:dyDescent="0.3">
      <c r="A26" t="s">
        <v>1215</v>
      </c>
      <c r="B26">
        <v>332300</v>
      </c>
      <c r="C26">
        <v>625</v>
      </c>
      <c r="D26" s="147" t="s">
        <v>406</v>
      </c>
      <c r="E26" s="147" t="s">
        <v>407</v>
      </c>
      <c r="F26" s="147" t="s">
        <v>916</v>
      </c>
      <c r="G26" t="s">
        <v>9</v>
      </c>
      <c r="H26" s="240">
        <v>258.51840000000004</v>
      </c>
      <c r="I26" s="252">
        <v>369.31200000000001</v>
      </c>
      <c r="J26" s="253">
        <v>115</v>
      </c>
      <c r="K26" s="382">
        <v>0.70000000000000007</v>
      </c>
      <c r="L26" s="383">
        <v>123.97910000000002</v>
      </c>
      <c r="M26" s="383">
        <v>177.113</v>
      </c>
      <c r="N26" s="383">
        <v>24</v>
      </c>
      <c r="O26" s="382">
        <v>0.70000000000000007</v>
      </c>
      <c r="P26" s="383">
        <v>31.840200000000006</v>
      </c>
      <c r="Q26" s="383">
        <v>45.486000000000004</v>
      </c>
      <c r="R26" s="383">
        <v>10</v>
      </c>
      <c r="S26" s="382">
        <v>0.70000000000000007</v>
      </c>
      <c r="T26" s="383">
        <v>414.33770000000004</v>
      </c>
      <c r="U26" s="383">
        <v>643.61899999999991</v>
      </c>
      <c r="V26" s="383">
        <v>157</v>
      </c>
      <c r="W26" s="382">
        <v>0.64376238116028284</v>
      </c>
      <c r="X26" s="254" t="s">
        <v>536</v>
      </c>
      <c r="Y26" s="254">
        <v>12</v>
      </c>
      <c r="Z26" t="s">
        <v>407</v>
      </c>
      <c r="AA26" t="s">
        <v>2178</v>
      </c>
    </row>
    <row r="27" spans="1:27" ht="28.8" x14ac:dyDescent="0.3">
      <c r="A27" t="s">
        <v>1082</v>
      </c>
      <c r="B27">
        <v>331170</v>
      </c>
      <c r="C27">
        <v>2</v>
      </c>
      <c r="D27" s="147" t="s">
        <v>80</v>
      </c>
      <c r="E27" s="147" t="s">
        <v>93</v>
      </c>
      <c r="F27" s="147" t="s">
        <v>587</v>
      </c>
      <c r="G27" t="s">
        <v>13</v>
      </c>
      <c r="H27" s="240">
        <v>125.54049075</v>
      </c>
      <c r="I27" s="252">
        <v>443.80199999999996</v>
      </c>
      <c r="J27" s="253">
        <v>94</v>
      </c>
      <c r="K27" s="382">
        <v>0.28287500000000004</v>
      </c>
      <c r="L27" s="383">
        <v>34.774106625000009</v>
      </c>
      <c r="M27" s="383">
        <v>122.93100000000001</v>
      </c>
      <c r="N27" s="383">
        <v>14</v>
      </c>
      <c r="O27" s="382">
        <v>0.28287500000000004</v>
      </c>
      <c r="P27" s="383">
        <v>12.808862875000004</v>
      </c>
      <c r="Q27" s="383">
        <v>45.281000000000006</v>
      </c>
      <c r="R27" s="383">
        <v>4</v>
      </c>
      <c r="S27" s="382">
        <v>0.28287500000000004</v>
      </c>
      <c r="T27" s="383">
        <v>173.12346025000002</v>
      </c>
      <c r="U27" s="383">
        <v>612.01400000000001</v>
      </c>
      <c r="V27" s="383">
        <v>108</v>
      </c>
      <c r="W27" s="382">
        <v>0.28287500000000004</v>
      </c>
      <c r="X27" s="254" t="s">
        <v>536</v>
      </c>
      <c r="Y27" s="254">
        <v>12</v>
      </c>
      <c r="Z27" t="s">
        <v>93</v>
      </c>
      <c r="AA27" t="s">
        <v>2178</v>
      </c>
    </row>
    <row r="28" spans="1:27" x14ac:dyDescent="0.3">
      <c r="A28" t="s">
        <v>1057</v>
      </c>
      <c r="B28">
        <v>331010</v>
      </c>
      <c r="C28">
        <v>449</v>
      </c>
      <c r="D28" s="147" t="s">
        <v>61</v>
      </c>
      <c r="E28" s="147" t="s">
        <v>62</v>
      </c>
      <c r="F28" s="147" t="s">
        <v>563</v>
      </c>
      <c r="G28" t="s">
        <v>8</v>
      </c>
      <c r="H28" s="240">
        <v>69.688000000000002</v>
      </c>
      <c r="I28" s="252">
        <v>87.110000000000014</v>
      </c>
      <c r="J28" s="253">
        <v>27</v>
      </c>
      <c r="K28" s="382">
        <v>0.79999999999999993</v>
      </c>
      <c r="L28" s="383">
        <v>74.523199999999989</v>
      </c>
      <c r="M28" s="383">
        <v>93.153999999999996</v>
      </c>
      <c r="N28" s="383">
        <v>7</v>
      </c>
      <c r="O28" s="382">
        <v>0.79999999999999993</v>
      </c>
      <c r="P28" s="383">
        <v>27.7608</v>
      </c>
      <c r="Q28" s="383">
        <v>34.701000000000001</v>
      </c>
      <c r="R28" s="383">
        <v>11</v>
      </c>
      <c r="S28" s="382">
        <v>0.79999999999999993</v>
      </c>
      <c r="T28" s="383">
        <v>171.97199999999998</v>
      </c>
      <c r="U28" s="383">
        <v>214.965</v>
      </c>
      <c r="V28" s="383">
        <v>43</v>
      </c>
      <c r="W28" s="382">
        <v>0.79999999999999993</v>
      </c>
      <c r="X28" s="254" t="s">
        <v>536</v>
      </c>
      <c r="Y28" s="254">
        <v>12</v>
      </c>
      <c r="Z28" t="s">
        <v>62</v>
      </c>
      <c r="AA28" t="s">
        <v>2178</v>
      </c>
    </row>
    <row r="29" spans="1:27" x14ac:dyDescent="0.3">
      <c r="A29" t="s">
        <v>1217</v>
      </c>
      <c r="B29">
        <v>332320</v>
      </c>
      <c r="C29">
        <v>340</v>
      </c>
      <c r="D29" s="147" t="s">
        <v>295</v>
      </c>
      <c r="E29" s="147" t="s">
        <v>296</v>
      </c>
      <c r="F29" s="147" t="s">
        <v>920</v>
      </c>
      <c r="G29" t="s">
        <v>4</v>
      </c>
      <c r="H29" s="240">
        <v>95.646320000000003</v>
      </c>
      <c r="I29" s="252">
        <v>124.21600000000001</v>
      </c>
      <c r="J29" s="253">
        <v>33</v>
      </c>
      <c r="K29" s="382">
        <v>0.77</v>
      </c>
      <c r="L29" s="383">
        <v>62.871269999999996</v>
      </c>
      <c r="M29" s="383">
        <v>81.650999999999996</v>
      </c>
      <c r="N29" s="383">
        <v>24</v>
      </c>
      <c r="O29" s="382">
        <v>0.77</v>
      </c>
      <c r="P29" s="383">
        <v>31.481449999999999</v>
      </c>
      <c r="Q29" s="383">
        <v>40.884999999999998</v>
      </c>
      <c r="R29" s="383">
        <v>10</v>
      </c>
      <c r="S29" s="382">
        <v>0.77</v>
      </c>
      <c r="T29" s="383">
        <v>189.99903999999998</v>
      </c>
      <c r="U29" s="383">
        <v>246.75199999999998</v>
      </c>
      <c r="V29" s="383">
        <v>66</v>
      </c>
      <c r="W29" s="382">
        <v>0.77</v>
      </c>
      <c r="X29" s="254" t="s">
        <v>536</v>
      </c>
      <c r="Y29" s="254">
        <v>12</v>
      </c>
      <c r="Z29" t="s">
        <v>296</v>
      </c>
      <c r="AA29" t="s">
        <v>2178</v>
      </c>
    </row>
    <row r="30" spans="1:27" x14ac:dyDescent="0.3">
      <c r="A30" t="s">
        <v>1123</v>
      </c>
      <c r="B30">
        <v>331480</v>
      </c>
      <c r="C30">
        <v>169</v>
      </c>
      <c r="D30" s="147" t="s">
        <v>103</v>
      </c>
      <c r="E30" s="147" t="s">
        <v>129</v>
      </c>
      <c r="F30" s="147" t="s">
        <v>1101</v>
      </c>
      <c r="G30" t="s">
        <v>6</v>
      </c>
      <c r="H30" s="240">
        <v>321.59754000000009</v>
      </c>
      <c r="I30" s="252">
        <v>541.41000000000008</v>
      </c>
      <c r="J30" s="253">
        <v>107</v>
      </c>
      <c r="K30" s="382">
        <v>0.59400000000000008</v>
      </c>
      <c r="L30" s="383">
        <v>57.281202</v>
      </c>
      <c r="M30" s="383">
        <v>96.432999999999993</v>
      </c>
      <c r="N30" s="383">
        <v>16</v>
      </c>
      <c r="O30" s="382">
        <v>0.59400000000000008</v>
      </c>
      <c r="P30" s="383">
        <v>408.52290600000009</v>
      </c>
      <c r="Q30" s="383">
        <v>687.74900000000002</v>
      </c>
      <c r="R30" s="383">
        <v>31</v>
      </c>
      <c r="S30" s="382">
        <v>0.59400000000000008</v>
      </c>
      <c r="T30" s="383">
        <v>787.40164800000025</v>
      </c>
      <c r="U30" s="383">
        <v>1325.5919999999996</v>
      </c>
      <c r="V30" s="383">
        <v>153</v>
      </c>
      <c r="W30" s="382">
        <v>0.59400000000000031</v>
      </c>
      <c r="X30" s="254" t="s">
        <v>536</v>
      </c>
      <c r="Y30" s="254">
        <v>12</v>
      </c>
      <c r="Z30" t="s">
        <v>129</v>
      </c>
      <c r="AA30" t="s">
        <v>2178</v>
      </c>
    </row>
    <row r="31" spans="1:27" x14ac:dyDescent="0.3">
      <c r="A31" t="s">
        <v>1258</v>
      </c>
      <c r="B31">
        <v>332870</v>
      </c>
      <c r="C31">
        <v>375</v>
      </c>
      <c r="D31" t="s">
        <v>409</v>
      </c>
      <c r="E31" t="s">
        <v>410</v>
      </c>
      <c r="F31" t="s">
        <v>1022</v>
      </c>
      <c r="G31" t="s">
        <v>9</v>
      </c>
      <c r="H31" s="240">
        <v>178.5864</v>
      </c>
      <c r="I31" s="252">
        <v>223.233</v>
      </c>
      <c r="J31" s="253">
        <v>71</v>
      </c>
      <c r="K31" s="382">
        <v>0.79999999999999993</v>
      </c>
      <c r="L31" s="383">
        <v>76.004799999999975</v>
      </c>
      <c r="M31" s="383">
        <v>95.005999999999972</v>
      </c>
      <c r="N31" s="383">
        <v>16</v>
      </c>
      <c r="O31" s="382">
        <v>0.79999999999999993</v>
      </c>
      <c r="P31" s="383">
        <v>17.682399999999994</v>
      </c>
      <c r="Q31" s="383">
        <v>22.102999999999994</v>
      </c>
      <c r="R31" s="383">
        <v>5</v>
      </c>
      <c r="S31" s="382">
        <v>0.79999999999999993</v>
      </c>
      <c r="T31" s="383">
        <v>272.27359999999999</v>
      </c>
      <c r="U31" s="383">
        <v>343.40199999999999</v>
      </c>
      <c r="V31" s="383">
        <v>97</v>
      </c>
      <c r="W31" s="382">
        <v>0.79287132864689203</v>
      </c>
      <c r="X31" s="254" t="s">
        <v>536</v>
      </c>
      <c r="Y31" s="254">
        <v>12</v>
      </c>
      <c r="Z31" t="s">
        <v>410</v>
      </c>
      <c r="AA31" t="s">
        <v>2178</v>
      </c>
    </row>
    <row r="32" spans="1:27" x14ac:dyDescent="0.3">
      <c r="A32" t="s">
        <v>1124</v>
      </c>
      <c r="B32">
        <v>331490</v>
      </c>
      <c r="C32">
        <v>169</v>
      </c>
      <c r="D32" s="147" t="s">
        <v>103</v>
      </c>
      <c r="E32" s="147" t="s">
        <v>130</v>
      </c>
      <c r="F32" s="147" t="s">
        <v>687</v>
      </c>
      <c r="G32" t="s">
        <v>9</v>
      </c>
      <c r="H32" s="240">
        <v>148.27770685000004</v>
      </c>
      <c r="I32" s="252">
        <v>273.85300000000001</v>
      </c>
      <c r="J32" s="253">
        <v>56</v>
      </c>
      <c r="K32" s="382">
        <v>0.5414500000000001</v>
      </c>
      <c r="L32" s="383">
        <v>19.2398843</v>
      </c>
      <c r="M32" s="383">
        <v>35.533999999999992</v>
      </c>
      <c r="N32" s="383">
        <v>14</v>
      </c>
      <c r="O32" s="382">
        <v>0.5414500000000001</v>
      </c>
      <c r="P32" s="383">
        <v>317.59399489999998</v>
      </c>
      <c r="Q32" s="383">
        <v>586.5619999999999</v>
      </c>
      <c r="R32" s="383">
        <v>21</v>
      </c>
      <c r="S32" s="382">
        <v>0.5414500000000001</v>
      </c>
      <c r="T32" s="383">
        <v>485.11158605000003</v>
      </c>
      <c r="U32" s="383">
        <v>895.94899999999996</v>
      </c>
      <c r="V32" s="383">
        <v>89</v>
      </c>
      <c r="W32" s="382">
        <v>0.5414500000000001</v>
      </c>
      <c r="X32" s="254" t="s">
        <v>536</v>
      </c>
      <c r="Y32" s="254">
        <v>12</v>
      </c>
      <c r="Z32" t="s">
        <v>130</v>
      </c>
      <c r="AA32" t="s">
        <v>2178</v>
      </c>
    </row>
    <row r="33" spans="1:27" x14ac:dyDescent="0.3">
      <c r="A33" t="s">
        <v>1219</v>
      </c>
      <c r="B33">
        <v>332330</v>
      </c>
      <c r="C33">
        <v>416</v>
      </c>
      <c r="D33" s="147" t="s">
        <v>299</v>
      </c>
      <c r="E33" s="147" t="s">
        <v>300</v>
      </c>
      <c r="F33" s="147" t="s">
        <v>924</v>
      </c>
      <c r="G33" t="s">
        <v>14</v>
      </c>
      <c r="H33" s="240">
        <v>133.60860000000002</v>
      </c>
      <c r="I33" s="252">
        <v>148.45400000000001</v>
      </c>
      <c r="J33" s="253">
        <v>45</v>
      </c>
      <c r="K33" s="382">
        <v>0.90000000000000013</v>
      </c>
      <c r="L33" s="383">
        <v>132.08670000000004</v>
      </c>
      <c r="M33" s="383">
        <v>146.76300000000001</v>
      </c>
      <c r="N33" s="383">
        <v>10</v>
      </c>
      <c r="O33" s="382">
        <v>0.90000000000000024</v>
      </c>
      <c r="P33" s="383">
        <v>65.743200000000016</v>
      </c>
      <c r="Q33" s="383">
        <v>73.048000000000002</v>
      </c>
      <c r="R33" s="383">
        <v>11</v>
      </c>
      <c r="S33" s="382">
        <v>0.90000000000000024</v>
      </c>
      <c r="T33" s="383">
        <v>331.43850000000009</v>
      </c>
      <c r="U33" s="383">
        <v>400.25599999999991</v>
      </c>
      <c r="V33" s="383">
        <v>66</v>
      </c>
      <c r="W33" s="382">
        <v>0.8280662875759518</v>
      </c>
      <c r="X33" s="254" t="s">
        <v>536</v>
      </c>
      <c r="Y33" s="254">
        <v>3</v>
      </c>
      <c r="Z33" t="s">
        <v>300</v>
      </c>
      <c r="AA33" t="s">
        <v>2178</v>
      </c>
    </row>
    <row r="34" spans="1:27" x14ac:dyDescent="0.3">
      <c r="A34" t="s">
        <v>1255</v>
      </c>
      <c r="B34">
        <v>332740</v>
      </c>
      <c r="C34">
        <v>242</v>
      </c>
      <c r="D34" s="147" t="s">
        <v>371</v>
      </c>
      <c r="E34" s="147" t="s">
        <v>372</v>
      </c>
      <c r="F34" s="147" t="s">
        <v>1015</v>
      </c>
      <c r="G34" t="s">
        <v>4</v>
      </c>
      <c r="H34" s="240">
        <v>35.987250000000003</v>
      </c>
      <c r="I34" s="252">
        <v>47.983000000000004</v>
      </c>
      <c r="J34" s="253">
        <v>14</v>
      </c>
      <c r="K34" s="382">
        <v>0.75</v>
      </c>
      <c r="L34" s="383">
        <v>48.878999999999998</v>
      </c>
      <c r="M34" s="383">
        <v>65.171999999999997</v>
      </c>
      <c r="N34" s="383">
        <v>7</v>
      </c>
      <c r="O34" s="382">
        <v>0.75</v>
      </c>
      <c r="P34" s="383">
        <v>37.377750000000006</v>
      </c>
      <c r="Q34" s="383">
        <v>49.837000000000003</v>
      </c>
      <c r="R34" s="383">
        <v>6</v>
      </c>
      <c r="S34" s="382">
        <v>0.75000000000000011</v>
      </c>
      <c r="T34" s="383">
        <v>122.24400000000001</v>
      </c>
      <c r="U34" s="383">
        <v>162.99699999999999</v>
      </c>
      <c r="V34" s="383">
        <v>27</v>
      </c>
      <c r="W34" s="382">
        <v>0.74997699344159718</v>
      </c>
      <c r="X34" s="254" t="s">
        <v>536</v>
      </c>
      <c r="Y34" s="254">
        <v>12</v>
      </c>
      <c r="Z34" t="s">
        <v>372</v>
      </c>
      <c r="AA34" t="s">
        <v>2178</v>
      </c>
    </row>
    <row r="35" spans="1:27" x14ac:dyDescent="0.3">
      <c r="A35" t="s">
        <v>1125</v>
      </c>
      <c r="B35">
        <v>331500</v>
      </c>
      <c r="C35">
        <v>169</v>
      </c>
      <c r="D35" t="s">
        <v>103</v>
      </c>
      <c r="E35" t="s">
        <v>131</v>
      </c>
      <c r="F35" t="s">
        <v>661</v>
      </c>
      <c r="G35" t="s">
        <v>11</v>
      </c>
      <c r="H35" s="240">
        <v>622.69711470000004</v>
      </c>
      <c r="I35" s="252">
        <v>769.61699999999985</v>
      </c>
      <c r="J35" s="253">
        <v>122</v>
      </c>
      <c r="K35" s="382">
        <v>0.80910000000000026</v>
      </c>
      <c r="L35" s="383">
        <v>104.70886740000002</v>
      </c>
      <c r="M35" s="383">
        <v>129.41399999999999</v>
      </c>
      <c r="N35" s="383">
        <v>12</v>
      </c>
      <c r="O35" s="382">
        <v>0.80910000000000026</v>
      </c>
      <c r="P35" s="383">
        <v>650.11751370000025</v>
      </c>
      <c r="Q35" s="383">
        <v>803.50700000000006</v>
      </c>
      <c r="R35" s="383">
        <v>24</v>
      </c>
      <c r="S35" s="382">
        <v>0.80910000000000026</v>
      </c>
      <c r="T35" s="383">
        <v>1377.5234958000003</v>
      </c>
      <c r="U35" s="383">
        <v>1702.538</v>
      </c>
      <c r="V35" s="383">
        <v>157</v>
      </c>
      <c r="W35" s="382">
        <v>0.80910000000000015</v>
      </c>
      <c r="X35" s="254" t="s">
        <v>536</v>
      </c>
      <c r="Y35" s="254">
        <v>12</v>
      </c>
      <c r="Z35" t="s">
        <v>131</v>
      </c>
      <c r="AA35" t="s">
        <v>2178</v>
      </c>
    </row>
    <row r="36" spans="1:27" x14ac:dyDescent="0.3">
      <c r="A36" t="s">
        <v>1220</v>
      </c>
      <c r="B36">
        <v>332340</v>
      </c>
      <c r="C36">
        <v>150</v>
      </c>
      <c r="D36" s="147" t="s">
        <v>301</v>
      </c>
      <c r="E36" s="147" t="s">
        <v>168</v>
      </c>
      <c r="F36" s="147" t="s">
        <v>926</v>
      </c>
      <c r="G36" t="s">
        <v>5</v>
      </c>
      <c r="H36" s="240">
        <v>2942.8656361666667</v>
      </c>
      <c r="I36" s="252">
        <v>8482.9179999999997</v>
      </c>
      <c r="J36" s="253">
        <v>1778</v>
      </c>
      <c r="K36" s="382">
        <v>0.34691666666666671</v>
      </c>
      <c r="L36" s="383">
        <v>2926.7988845833343</v>
      </c>
      <c r="M36" s="383">
        <v>8436.6050000000014</v>
      </c>
      <c r="N36" s="383">
        <v>313</v>
      </c>
      <c r="O36" s="382">
        <v>0.34691666666666671</v>
      </c>
      <c r="P36" s="383">
        <v>4076.7315386666669</v>
      </c>
      <c r="Q36" s="383">
        <v>11751.328</v>
      </c>
      <c r="R36" s="383">
        <v>146</v>
      </c>
      <c r="S36" s="382">
        <v>0.34691666666666671</v>
      </c>
      <c r="T36" s="383">
        <v>9946.3960594166674</v>
      </c>
      <c r="U36" s="383">
        <v>28670.850999999999</v>
      </c>
      <c r="V36" s="383">
        <v>2232</v>
      </c>
      <c r="W36" s="382">
        <v>0.34691666666666671</v>
      </c>
      <c r="X36" s="254" t="s">
        <v>536</v>
      </c>
      <c r="Y36" s="254">
        <v>12</v>
      </c>
      <c r="Z36" t="s">
        <v>168</v>
      </c>
      <c r="AA36" t="s">
        <v>2178</v>
      </c>
    </row>
    <row r="37" spans="1:27" x14ac:dyDescent="0.3">
      <c r="A37" t="s">
        <v>1126</v>
      </c>
      <c r="B37">
        <v>331510</v>
      </c>
      <c r="C37">
        <v>169</v>
      </c>
      <c r="D37" s="147" t="s">
        <v>103</v>
      </c>
      <c r="E37" s="147" t="s">
        <v>132</v>
      </c>
      <c r="F37" s="147" t="s">
        <v>663</v>
      </c>
      <c r="G37" t="s">
        <v>11</v>
      </c>
      <c r="H37" s="240">
        <v>476.27381279999992</v>
      </c>
      <c r="I37" s="252">
        <v>843.26099999999985</v>
      </c>
      <c r="J37" s="253">
        <v>140</v>
      </c>
      <c r="K37" s="382">
        <v>0.56479999999999997</v>
      </c>
      <c r="L37" s="383">
        <v>92.590487999999993</v>
      </c>
      <c r="M37" s="383">
        <v>163.935</v>
      </c>
      <c r="N37" s="383">
        <v>21</v>
      </c>
      <c r="O37" s="382">
        <v>0.56479999999999997</v>
      </c>
      <c r="P37" s="383">
        <v>488.64575680000002</v>
      </c>
      <c r="Q37" s="383">
        <v>865.16600000000005</v>
      </c>
      <c r="R37" s="383">
        <v>30</v>
      </c>
      <c r="S37" s="382">
        <v>0.56479999999999997</v>
      </c>
      <c r="T37" s="383">
        <v>1057.5100576</v>
      </c>
      <c r="U37" s="383">
        <v>1872.3619999999999</v>
      </c>
      <c r="V37" s="383">
        <v>184</v>
      </c>
      <c r="W37" s="382">
        <v>0.56480000000000008</v>
      </c>
      <c r="X37" s="254" t="s">
        <v>536</v>
      </c>
      <c r="Y37" s="254">
        <v>12</v>
      </c>
      <c r="Z37" t="s">
        <v>132</v>
      </c>
      <c r="AA37" t="s">
        <v>2178</v>
      </c>
    </row>
    <row r="38" spans="1:27" ht="43.2" x14ac:dyDescent="0.3">
      <c r="A38" t="s">
        <v>1083</v>
      </c>
      <c r="B38">
        <v>331180</v>
      </c>
      <c r="C38">
        <v>2</v>
      </c>
      <c r="D38" s="147" t="s">
        <v>80</v>
      </c>
      <c r="E38" s="147" t="s">
        <v>605</v>
      </c>
      <c r="F38" s="147" t="s">
        <v>604</v>
      </c>
      <c r="G38" t="s">
        <v>14</v>
      </c>
      <c r="H38" s="240">
        <v>193.42286535833333</v>
      </c>
      <c r="I38" s="252">
        <v>304.87099999999998</v>
      </c>
      <c r="J38" s="253">
        <v>86</v>
      </c>
      <c r="K38" s="382">
        <v>0.63444166666666668</v>
      </c>
      <c r="L38" s="383">
        <v>172.39493075833332</v>
      </c>
      <c r="M38" s="383">
        <v>271.72699999999998</v>
      </c>
      <c r="N38" s="383">
        <v>14</v>
      </c>
      <c r="O38" s="382">
        <v>0.63444166666666668</v>
      </c>
      <c r="P38" s="383">
        <v>237.19934035833333</v>
      </c>
      <c r="Q38" s="383">
        <v>373.87099999999998</v>
      </c>
      <c r="R38" s="383">
        <v>24</v>
      </c>
      <c r="S38" s="382">
        <v>0.63444166666666668</v>
      </c>
      <c r="T38" s="383">
        <v>603.01713647499992</v>
      </c>
      <c r="U38" s="383">
        <v>950.46899999999994</v>
      </c>
      <c r="V38" s="383">
        <v>123</v>
      </c>
      <c r="W38" s="382">
        <v>0.63444166666666657</v>
      </c>
      <c r="X38" s="254" t="s">
        <v>536</v>
      </c>
      <c r="Y38" s="254">
        <v>12</v>
      </c>
      <c r="Z38" t="s">
        <v>605</v>
      </c>
      <c r="AA38" t="s">
        <v>2178</v>
      </c>
    </row>
    <row r="39" spans="1:27" x14ac:dyDescent="0.3">
      <c r="A39" t="s">
        <v>1058</v>
      </c>
      <c r="B39">
        <v>331020</v>
      </c>
      <c r="C39">
        <v>412</v>
      </c>
      <c r="D39" s="147" t="s">
        <v>63</v>
      </c>
      <c r="E39" s="147" t="s">
        <v>64</v>
      </c>
      <c r="F39" s="147" t="s">
        <v>565</v>
      </c>
      <c r="G39" t="s">
        <v>9</v>
      </c>
      <c r="H39" s="240">
        <v>407.734645</v>
      </c>
      <c r="I39" s="252">
        <v>676.73800000000006</v>
      </c>
      <c r="J39" s="253">
        <v>198</v>
      </c>
      <c r="K39" s="382">
        <v>0.60249999999999992</v>
      </c>
      <c r="L39" s="383">
        <v>178.93044999999998</v>
      </c>
      <c r="M39" s="383">
        <v>296.98</v>
      </c>
      <c r="N39" s="383">
        <v>38</v>
      </c>
      <c r="O39" s="382">
        <v>0.60249999999999992</v>
      </c>
      <c r="P39" s="383">
        <v>453.25894249999993</v>
      </c>
      <c r="Q39" s="383">
        <v>752.29700000000003</v>
      </c>
      <c r="R39" s="383">
        <v>24</v>
      </c>
      <c r="S39" s="382">
        <v>0.60249999999999992</v>
      </c>
      <c r="T39" s="383">
        <v>1039.9240374999999</v>
      </c>
      <c r="U39" s="383">
        <v>1771.0530000000001</v>
      </c>
      <c r="V39" s="383">
        <v>251</v>
      </c>
      <c r="W39" s="382">
        <v>0.58717838342500184</v>
      </c>
      <c r="X39" s="254" t="s">
        <v>536</v>
      </c>
      <c r="Y39" s="254">
        <v>12</v>
      </c>
      <c r="Z39" t="s">
        <v>64</v>
      </c>
      <c r="AA39" t="s">
        <v>2178</v>
      </c>
    </row>
    <row r="40" spans="1:27" x14ac:dyDescent="0.3">
      <c r="A40" t="s">
        <v>1224</v>
      </c>
      <c r="B40">
        <v>332380</v>
      </c>
      <c r="C40">
        <v>254</v>
      </c>
      <c r="D40" s="147" t="s">
        <v>303</v>
      </c>
      <c r="E40" s="147" t="s">
        <v>307</v>
      </c>
      <c r="F40" s="147" t="s">
        <v>934</v>
      </c>
      <c r="G40" t="s">
        <v>10</v>
      </c>
      <c r="H40" s="240">
        <v>71.395520000000005</v>
      </c>
      <c r="I40" s="252">
        <v>892.44400000000019</v>
      </c>
      <c r="J40" s="253">
        <v>114</v>
      </c>
      <c r="K40" s="382">
        <v>7.9999999999999988E-2</v>
      </c>
      <c r="L40" s="383">
        <v>364.18912</v>
      </c>
      <c r="M40" s="383">
        <v>4552.3640000000005</v>
      </c>
      <c r="N40" s="383">
        <v>72</v>
      </c>
      <c r="O40" s="382">
        <v>7.9999999999999988E-2</v>
      </c>
      <c r="P40" s="383">
        <v>9.4918399999999981</v>
      </c>
      <c r="Q40" s="383">
        <v>118.648</v>
      </c>
      <c r="R40" s="383">
        <v>6</v>
      </c>
      <c r="S40" s="382">
        <v>7.9999999999999988E-2</v>
      </c>
      <c r="T40" s="383">
        <v>445.07648000000006</v>
      </c>
      <c r="U40" s="383">
        <v>5563.4560000000001</v>
      </c>
      <c r="V40" s="383">
        <v>192</v>
      </c>
      <c r="W40" s="382">
        <v>8.0000000000000016E-2</v>
      </c>
      <c r="X40" s="254" t="s">
        <v>536</v>
      </c>
      <c r="Y40" s="254">
        <v>12</v>
      </c>
      <c r="Z40" t="s">
        <v>307</v>
      </c>
      <c r="AA40" t="s">
        <v>2178</v>
      </c>
    </row>
    <row r="41" spans="1:27" x14ac:dyDescent="0.3">
      <c r="A41" t="s">
        <v>1127</v>
      </c>
      <c r="B41">
        <v>331520</v>
      </c>
      <c r="C41">
        <v>169</v>
      </c>
      <c r="D41" s="147" t="s">
        <v>103</v>
      </c>
      <c r="E41" s="147" t="s">
        <v>133</v>
      </c>
      <c r="F41" s="147" t="s">
        <v>711</v>
      </c>
      <c r="G41" t="s">
        <v>14</v>
      </c>
      <c r="H41" s="240">
        <v>271.64467400000007</v>
      </c>
      <c r="I41" s="252">
        <v>451.23700000000002</v>
      </c>
      <c r="J41" s="253">
        <v>113</v>
      </c>
      <c r="K41" s="382">
        <v>0.60200000000000009</v>
      </c>
      <c r="L41" s="383">
        <v>0</v>
      </c>
      <c r="M41" s="383">
        <v>0</v>
      </c>
      <c r="N41" s="383">
        <v>9</v>
      </c>
      <c r="O41" s="382">
        <v>0</v>
      </c>
      <c r="P41" s="383">
        <v>298.33013000000005</v>
      </c>
      <c r="Q41" s="383">
        <v>495.56500000000005</v>
      </c>
      <c r="R41" s="383">
        <v>25</v>
      </c>
      <c r="S41" s="382">
        <v>0.60200000000000009</v>
      </c>
      <c r="T41" s="383">
        <v>569.97480400000018</v>
      </c>
      <c r="U41" s="383">
        <v>946.80199999999991</v>
      </c>
      <c r="V41" s="383">
        <v>146</v>
      </c>
      <c r="W41" s="382">
        <v>0.6020000000000002</v>
      </c>
      <c r="X41" s="254" t="s">
        <v>536</v>
      </c>
      <c r="Y41" s="254">
        <v>12</v>
      </c>
      <c r="Z41" t="s">
        <v>133</v>
      </c>
      <c r="AA41" t="s">
        <v>2178</v>
      </c>
    </row>
    <row r="42" spans="1:27" x14ac:dyDescent="0.3">
      <c r="A42" t="s">
        <v>1228</v>
      </c>
      <c r="B42">
        <v>332420</v>
      </c>
      <c r="C42">
        <v>408</v>
      </c>
      <c r="D42" s="147" t="s">
        <v>311</v>
      </c>
      <c r="E42" s="147" t="s">
        <v>312</v>
      </c>
      <c r="F42" s="147" t="s">
        <v>942</v>
      </c>
      <c r="G42" t="s">
        <v>9</v>
      </c>
      <c r="H42" s="240">
        <v>95.467941249999996</v>
      </c>
      <c r="I42" s="252">
        <v>209.935</v>
      </c>
      <c r="J42" s="253">
        <v>476</v>
      </c>
      <c r="K42" s="382">
        <v>0.45474999999999999</v>
      </c>
      <c r="L42" s="383">
        <v>154.7632485</v>
      </c>
      <c r="M42" s="383">
        <v>340.32600000000002</v>
      </c>
      <c r="N42" s="383">
        <v>10</v>
      </c>
      <c r="O42" s="382">
        <v>0.45474999999999999</v>
      </c>
      <c r="P42" s="383">
        <v>82.22289275</v>
      </c>
      <c r="Q42" s="383">
        <v>180.809</v>
      </c>
      <c r="R42" s="383">
        <v>11</v>
      </c>
      <c r="S42" s="382">
        <v>0.45474999999999999</v>
      </c>
      <c r="T42" s="383">
        <v>332.45408250000003</v>
      </c>
      <c r="U42" s="383">
        <v>738.64</v>
      </c>
      <c r="V42" s="383">
        <v>493</v>
      </c>
      <c r="W42" s="382">
        <v>0.450089465098018</v>
      </c>
      <c r="X42" s="254" t="s">
        <v>536</v>
      </c>
      <c r="Y42" s="254">
        <v>12</v>
      </c>
      <c r="Z42" t="s">
        <v>312</v>
      </c>
      <c r="AA42" t="s">
        <v>2178</v>
      </c>
    </row>
    <row r="43" spans="1:27" x14ac:dyDescent="0.3">
      <c r="A43" t="s">
        <v>1128</v>
      </c>
      <c r="B43">
        <v>331530</v>
      </c>
      <c r="C43">
        <v>169</v>
      </c>
      <c r="D43" s="147" t="s">
        <v>103</v>
      </c>
      <c r="E43" s="147" t="s">
        <v>134</v>
      </c>
      <c r="F43" s="147" t="s">
        <v>645</v>
      </c>
      <c r="G43" t="s">
        <v>9</v>
      </c>
      <c r="H43" s="240">
        <v>311.34737009999992</v>
      </c>
      <c r="I43" s="252">
        <v>594.06099999999992</v>
      </c>
      <c r="J43" s="253">
        <v>128</v>
      </c>
      <c r="K43" s="382">
        <v>0.5240999999999999</v>
      </c>
      <c r="L43" s="383">
        <v>61.527243599999998</v>
      </c>
      <c r="M43" s="383">
        <v>117.39600000000002</v>
      </c>
      <c r="N43" s="383">
        <v>16</v>
      </c>
      <c r="O43" s="382">
        <v>0.5240999999999999</v>
      </c>
      <c r="P43" s="383">
        <v>247.36314569999999</v>
      </c>
      <c r="Q43" s="383">
        <v>471.97700000000009</v>
      </c>
      <c r="R43" s="383">
        <v>27</v>
      </c>
      <c r="S43" s="382">
        <v>0.5240999999999999</v>
      </c>
      <c r="T43" s="383">
        <v>620.23775939999996</v>
      </c>
      <c r="U43" s="383">
        <v>1183.4340000000002</v>
      </c>
      <c r="V43" s="383">
        <v>169</v>
      </c>
      <c r="W43" s="382">
        <v>0.5240999999999999</v>
      </c>
      <c r="X43" s="254" t="s">
        <v>536</v>
      </c>
      <c r="Y43" s="254">
        <v>12</v>
      </c>
      <c r="Z43" t="s">
        <v>134</v>
      </c>
      <c r="AA43" t="s">
        <v>2178</v>
      </c>
    </row>
    <row r="44" spans="1:27" x14ac:dyDescent="0.3">
      <c r="A44" t="s">
        <v>1129</v>
      </c>
      <c r="B44">
        <v>331540</v>
      </c>
      <c r="C44">
        <v>169</v>
      </c>
      <c r="D44" s="147" t="s">
        <v>103</v>
      </c>
      <c r="E44" s="147" t="s">
        <v>135</v>
      </c>
      <c r="F44" s="147" t="s">
        <v>713</v>
      </c>
      <c r="G44" t="s">
        <v>8</v>
      </c>
      <c r="H44" s="240">
        <v>215.32238630000003</v>
      </c>
      <c r="I44" s="252">
        <v>366.63100000000003</v>
      </c>
      <c r="J44" s="253">
        <v>97</v>
      </c>
      <c r="K44" s="382">
        <v>0.58730000000000004</v>
      </c>
      <c r="L44" s="383">
        <v>0</v>
      </c>
      <c r="M44" s="383">
        <v>0</v>
      </c>
      <c r="N44" s="383">
        <v>21</v>
      </c>
      <c r="O44" s="382">
        <v>0</v>
      </c>
      <c r="P44" s="383">
        <v>191.05867410000002</v>
      </c>
      <c r="Q44" s="383">
        <v>325.31700000000001</v>
      </c>
      <c r="R44" s="383">
        <v>16</v>
      </c>
      <c r="S44" s="382">
        <v>0.58730000000000004</v>
      </c>
      <c r="T44" s="383">
        <v>406.38106040000002</v>
      </c>
      <c r="U44" s="383">
        <v>691.94799999999998</v>
      </c>
      <c r="V44" s="383">
        <v>134</v>
      </c>
      <c r="W44" s="382">
        <v>0.58730000000000004</v>
      </c>
      <c r="X44" s="254" t="s">
        <v>536</v>
      </c>
      <c r="Y44" s="254">
        <v>12</v>
      </c>
      <c r="Z44" t="s">
        <v>135</v>
      </c>
      <c r="AA44" t="s">
        <v>2178</v>
      </c>
    </row>
    <row r="45" spans="1:27" x14ac:dyDescent="0.3">
      <c r="A45" t="s">
        <v>1230</v>
      </c>
      <c r="B45">
        <v>332440</v>
      </c>
      <c r="C45">
        <v>357</v>
      </c>
      <c r="D45" s="147" t="s">
        <v>315</v>
      </c>
      <c r="E45" s="147" t="s">
        <v>316</v>
      </c>
      <c r="F45" s="147" t="s">
        <v>947</v>
      </c>
      <c r="G45" t="s">
        <v>8</v>
      </c>
      <c r="H45" s="240">
        <v>103.10035248333332</v>
      </c>
      <c r="I45" s="252">
        <v>244.22199999999998</v>
      </c>
      <c r="J45" s="253">
        <v>77</v>
      </c>
      <c r="K45" s="382">
        <v>0.42215833333333336</v>
      </c>
      <c r="L45" s="383">
        <v>90.257029508333346</v>
      </c>
      <c r="M45" s="383">
        <v>213.79900000000001</v>
      </c>
      <c r="N45" s="383">
        <v>19</v>
      </c>
      <c r="O45" s="382">
        <v>0.42215833333333336</v>
      </c>
      <c r="P45" s="383">
        <v>59.348707133333335</v>
      </c>
      <c r="Q45" s="383">
        <v>140.584</v>
      </c>
      <c r="R45" s="383">
        <v>19</v>
      </c>
      <c r="S45" s="382">
        <v>0.42215833333333336</v>
      </c>
      <c r="T45" s="383">
        <v>252.70608912500001</v>
      </c>
      <c r="U45" s="383">
        <v>598.6049999999999</v>
      </c>
      <c r="V45" s="383">
        <v>113</v>
      </c>
      <c r="W45" s="382">
        <v>0.42215833333333341</v>
      </c>
      <c r="X45" s="254" t="s">
        <v>536</v>
      </c>
      <c r="Y45" s="254">
        <v>12</v>
      </c>
      <c r="Z45" t="s">
        <v>316</v>
      </c>
      <c r="AA45" t="s">
        <v>2178</v>
      </c>
    </row>
    <row r="46" spans="1:27" x14ac:dyDescent="0.3">
      <c r="A46" t="s">
        <v>1231</v>
      </c>
      <c r="B46">
        <v>332450</v>
      </c>
      <c r="C46">
        <v>662</v>
      </c>
      <c r="D46" s="147" t="s">
        <v>317</v>
      </c>
      <c r="E46" s="147" t="s">
        <v>318</v>
      </c>
      <c r="F46" s="147" t="s">
        <v>949</v>
      </c>
      <c r="G46" t="s">
        <v>6</v>
      </c>
      <c r="H46" s="240">
        <v>31.619242950000004</v>
      </c>
      <c r="I46" s="252">
        <v>38.552999999999997</v>
      </c>
      <c r="J46" s="253">
        <v>42</v>
      </c>
      <c r="K46" s="382">
        <v>0.82015000000000016</v>
      </c>
      <c r="L46" s="383">
        <v>41.53813705000001</v>
      </c>
      <c r="M46" s="383">
        <v>50.646999999999998</v>
      </c>
      <c r="N46" s="383">
        <v>15</v>
      </c>
      <c r="O46" s="382">
        <v>0.82015000000000027</v>
      </c>
      <c r="P46" s="383">
        <v>19.351439250000006</v>
      </c>
      <c r="Q46" s="383">
        <v>23.595000000000002</v>
      </c>
      <c r="R46" s="383">
        <v>10</v>
      </c>
      <c r="S46" s="382">
        <v>0.82015000000000016</v>
      </c>
      <c r="T46" s="383">
        <v>92.508819250000016</v>
      </c>
      <c r="U46" s="383">
        <v>112.795</v>
      </c>
      <c r="V46" s="383">
        <v>63</v>
      </c>
      <c r="W46" s="382">
        <v>0.82015000000000016</v>
      </c>
      <c r="X46" s="254" t="s">
        <v>536</v>
      </c>
      <c r="Y46" s="254">
        <v>6</v>
      </c>
      <c r="Z46" t="s">
        <v>318</v>
      </c>
      <c r="AA46" t="s">
        <v>2178</v>
      </c>
    </row>
    <row r="47" spans="1:27" x14ac:dyDescent="0.3">
      <c r="A47" t="s">
        <v>1264</v>
      </c>
      <c r="B47">
        <v>332460</v>
      </c>
      <c r="C47">
        <v>24</v>
      </c>
      <c r="D47" s="147" t="s">
        <v>319</v>
      </c>
      <c r="E47" s="147" t="s">
        <v>320</v>
      </c>
      <c r="F47" s="147" t="s">
        <v>951</v>
      </c>
      <c r="G47" t="s">
        <v>13</v>
      </c>
      <c r="H47" s="240">
        <v>100</v>
      </c>
      <c r="I47" s="252">
        <v>290</v>
      </c>
      <c r="J47" s="253">
        <v>74</v>
      </c>
      <c r="K47" s="382">
        <v>0.34482758620689657</v>
      </c>
      <c r="L47" s="383">
        <v>89</v>
      </c>
      <c r="M47" s="383">
        <v>405</v>
      </c>
      <c r="N47" s="383">
        <v>23</v>
      </c>
      <c r="O47" s="382">
        <v>0.21975308641975308</v>
      </c>
      <c r="P47" s="383">
        <v>0</v>
      </c>
      <c r="Q47" s="383">
        <v>0</v>
      </c>
      <c r="R47" s="383">
        <v>0</v>
      </c>
      <c r="S47" s="382" t="s">
        <v>490</v>
      </c>
      <c r="T47" s="383">
        <v>189</v>
      </c>
      <c r="U47" s="383">
        <v>695</v>
      </c>
      <c r="V47" s="383">
        <v>97</v>
      </c>
      <c r="W47" s="382">
        <v>0.27194244604316548</v>
      </c>
      <c r="X47" s="254" t="s">
        <v>1062</v>
      </c>
      <c r="Y47" s="254">
        <v>0</v>
      </c>
      <c r="Z47" t="s">
        <v>320</v>
      </c>
      <c r="AA47" t="s">
        <v>2178</v>
      </c>
    </row>
    <row r="48" spans="1:27" x14ac:dyDescent="0.3">
      <c r="A48" t="s">
        <v>1263</v>
      </c>
      <c r="B48">
        <v>332470</v>
      </c>
      <c r="C48">
        <v>659</v>
      </c>
      <c r="D48" s="147" t="s">
        <v>293</v>
      </c>
      <c r="E48" s="147" t="s">
        <v>294</v>
      </c>
      <c r="F48" s="147" t="s">
        <v>1038</v>
      </c>
      <c r="G48" t="s">
        <v>6</v>
      </c>
      <c r="H48" s="240">
        <v>105.96109999999999</v>
      </c>
      <c r="I48" s="252">
        <v>111.53800000000001</v>
      </c>
      <c r="J48" s="253">
        <v>47</v>
      </c>
      <c r="K48" s="382">
        <v>0.94999999999999984</v>
      </c>
      <c r="L48" s="383">
        <v>216.61139999999997</v>
      </c>
      <c r="M48" s="383">
        <v>228.012</v>
      </c>
      <c r="N48" s="383">
        <v>16</v>
      </c>
      <c r="O48" s="382">
        <v>0.94999999999999984</v>
      </c>
      <c r="P48" s="383">
        <v>5.2725</v>
      </c>
      <c r="Q48" s="383">
        <v>5.5500000000000007</v>
      </c>
      <c r="R48" s="383">
        <v>3</v>
      </c>
      <c r="S48" s="382">
        <v>0.94999999999999984</v>
      </c>
      <c r="T48" s="383">
        <v>327.84499999999997</v>
      </c>
      <c r="U48" s="383">
        <v>424.02399999999994</v>
      </c>
      <c r="V48" s="383">
        <v>69</v>
      </c>
      <c r="W48" s="382">
        <v>0.7731755749674547</v>
      </c>
      <c r="X48" s="254" t="s">
        <v>536</v>
      </c>
      <c r="Y48" s="254">
        <v>6</v>
      </c>
      <c r="Z48" t="s">
        <v>294</v>
      </c>
      <c r="AA48" t="s">
        <v>2178</v>
      </c>
    </row>
    <row r="49" spans="1:27" x14ac:dyDescent="0.3">
      <c r="A49" t="s">
        <v>1233</v>
      </c>
      <c r="B49">
        <v>332480</v>
      </c>
      <c r="C49">
        <v>425</v>
      </c>
      <c r="D49" s="147" t="s">
        <v>324</v>
      </c>
      <c r="E49" s="147" t="s">
        <v>325</v>
      </c>
      <c r="F49" s="147" t="s">
        <v>956</v>
      </c>
      <c r="G49" t="s">
        <v>6</v>
      </c>
      <c r="H49" s="240">
        <v>86.242199999999983</v>
      </c>
      <c r="I49" s="252">
        <v>143.73699999999999</v>
      </c>
      <c r="J49" s="253">
        <v>47</v>
      </c>
      <c r="K49" s="382">
        <v>0.59999999999999987</v>
      </c>
      <c r="L49" s="383">
        <v>99.525599999999969</v>
      </c>
      <c r="M49" s="383">
        <v>165.87599999999998</v>
      </c>
      <c r="N49" s="383">
        <v>16</v>
      </c>
      <c r="O49" s="382">
        <v>0.59999999999999987</v>
      </c>
      <c r="P49" s="383">
        <v>52.82459999999999</v>
      </c>
      <c r="Q49" s="383">
        <v>88.040999999999997</v>
      </c>
      <c r="R49" s="383">
        <v>14</v>
      </c>
      <c r="S49" s="382">
        <v>0.59999999999999987</v>
      </c>
      <c r="T49" s="383">
        <v>238.59239999999994</v>
      </c>
      <c r="U49" s="383">
        <v>397.654</v>
      </c>
      <c r="V49" s="383">
        <v>77</v>
      </c>
      <c r="W49" s="382">
        <v>0.59999999999999987</v>
      </c>
      <c r="X49" s="254" t="s">
        <v>536</v>
      </c>
      <c r="Y49" s="254">
        <v>3</v>
      </c>
      <c r="Z49" t="s">
        <v>325</v>
      </c>
      <c r="AA49" t="s">
        <v>2178</v>
      </c>
    </row>
    <row r="50" spans="1:27" x14ac:dyDescent="0.3">
      <c r="A50" t="s">
        <v>1059</v>
      </c>
      <c r="B50">
        <v>331030</v>
      </c>
      <c r="C50">
        <v>635</v>
      </c>
      <c r="D50" s="147" t="s">
        <v>65</v>
      </c>
      <c r="E50" s="147" t="s">
        <v>66</v>
      </c>
      <c r="F50" s="147" t="s">
        <v>567</v>
      </c>
      <c r="G50" t="s">
        <v>9</v>
      </c>
      <c r="H50" s="240">
        <v>202.59409000000005</v>
      </c>
      <c r="I50" s="252">
        <v>382.25299999999999</v>
      </c>
      <c r="J50" s="253">
        <v>110</v>
      </c>
      <c r="K50" s="382">
        <v>0.53000000000000014</v>
      </c>
      <c r="L50" s="383">
        <v>312.97348000000011</v>
      </c>
      <c r="M50" s="383">
        <v>590.51600000000008</v>
      </c>
      <c r="N50" s="383">
        <v>34</v>
      </c>
      <c r="O50" s="382">
        <v>0.53000000000000014</v>
      </c>
      <c r="P50" s="383">
        <v>71.844150000000027</v>
      </c>
      <c r="Q50" s="383">
        <v>135.55500000000001</v>
      </c>
      <c r="R50" s="383">
        <v>11</v>
      </c>
      <c r="S50" s="382">
        <v>0.53000000000000014</v>
      </c>
      <c r="T50" s="383">
        <v>587.41172000000017</v>
      </c>
      <c r="U50" s="383">
        <v>1116.4369999999999</v>
      </c>
      <c r="V50" s="383">
        <v>144</v>
      </c>
      <c r="W50" s="382">
        <v>0.52614856010684008</v>
      </c>
      <c r="X50" s="254" t="s">
        <v>536</v>
      </c>
      <c r="Y50" s="254">
        <v>12</v>
      </c>
      <c r="Z50" t="s">
        <v>66</v>
      </c>
      <c r="AA50" t="s">
        <v>2178</v>
      </c>
    </row>
    <row r="51" spans="1:27" x14ac:dyDescent="0.3">
      <c r="A51" t="s">
        <v>1130</v>
      </c>
      <c r="B51">
        <v>331550</v>
      </c>
      <c r="C51">
        <v>169</v>
      </c>
      <c r="D51" s="147" t="s">
        <v>103</v>
      </c>
      <c r="E51" s="147" t="s">
        <v>136</v>
      </c>
      <c r="F51" s="147" t="s">
        <v>665</v>
      </c>
      <c r="G51" t="s">
        <v>9</v>
      </c>
      <c r="H51" s="240">
        <v>360.20321279999996</v>
      </c>
      <c r="I51" s="252">
        <v>635.952</v>
      </c>
      <c r="J51" s="253">
        <v>136</v>
      </c>
      <c r="K51" s="382">
        <v>0.5663999999999999</v>
      </c>
      <c r="L51" s="383">
        <v>131.51581439999998</v>
      </c>
      <c r="M51" s="383">
        <v>232.19600000000003</v>
      </c>
      <c r="N51" s="383">
        <v>10</v>
      </c>
      <c r="O51" s="382">
        <v>0.5663999999999999</v>
      </c>
      <c r="P51" s="383">
        <v>462.2792543999999</v>
      </c>
      <c r="Q51" s="383">
        <v>816.17099999999994</v>
      </c>
      <c r="R51" s="383">
        <v>27</v>
      </c>
      <c r="S51" s="382">
        <v>0.5663999999999999</v>
      </c>
      <c r="T51" s="383">
        <v>953.99828159999981</v>
      </c>
      <c r="U51" s="383">
        <v>1684.319</v>
      </c>
      <c r="V51" s="383">
        <v>172</v>
      </c>
      <c r="W51" s="382">
        <v>0.5663999999999999</v>
      </c>
      <c r="X51" s="254" t="s">
        <v>536</v>
      </c>
      <c r="Y51" s="254">
        <v>12</v>
      </c>
      <c r="Z51" t="s">
        <v>136</v>
      </c>
      <c r="AA51" t="s">
        <v>2178</v>
      </c>
    </row>
    <row r="52" spans="1:27" x14ac:dyDescent="0.3">
      <c r="A52" t="s">
        <v>1131</v>
      </c>
      <c r="B52">
        <v>331560</v>
      </c>
      <c r="C52">
        <v>169</v>
      </c>
      <c r="D52" s="147" t="s">
        <v>103</v>
      </c>
      <c r="E52" s="147" t="s">
        <v>397</v>
      </c>
      <c r="F52" s="147" t="s">
        <v>669</v>
      </c>
      <c r="G52" t="s">
        <v>9</v>
      </c>
      <c r="H52" s="240">
        <v>74.409240000000011</v>
      </c>
      <c r="I52" s="252">
        <v>129.51999999999998</v>
      </c>
      <c r="J52" s="253">
        <v>30</v>
      </c>
      <c r="K52" s="382">
        <v>0.57450000000000012</v>
      </c>
      <c r="L52" s="383">
        <v>0</v>
      </c>
      <c r="M52" s="383">
        <v>0</v>
      </c>
      <c r="N52" s="383">
        <v>4</v>
      </c>
      <c r="O52" s="382">
        <v>0</v>
      </c>
      <c r="P52" s="383">
        <v>75.056127000000018</v>
      </c>
      <c r="Q52" s="383">
        <v>130.64600000000002</v>
      </c>
      <c r="R52" s="383">
        <v>5</v>
      </c>
      <c r="S52" s="382">
        <v>0.57450000000000012</v>
      </c>
      <c r="T52" s="383">
        <v>149.46536700000001</v>
      </c>
      <c r="U52" s="383">
        <v>260.166</v>
      </c>
      <c r="V52" s="383">
        <v>38</v>
      </c>
      <c r="W52" s="382">
        <v>0.57450000000000001</v>
      </c>
      <c r="X52" s="254" t="s">
        <v>536</v>
      </c>
      <c r="Y52" s="254">
        <v>12</v>
      </c>
      <c r="Z52" t="s">
        <v>397</v>
      </c>
      <c r="AA52" t="s">
        <v>2178</v>
      </c>
    </row>
    <row r="53" spans="1:27" x14ac:dyDescent="0.3">
      <c r="A53" t="s">
        <v>1225</v>
      </c>
      <c r="B53">
        <v>332390</v>
      </c>
      <c r="C53">
        <v>254</v>
      </c>
      <c r="D53" s="147" t="s">
        <v>303</v>
      </c>
      <c r="E53" s="147" t="s">
        <v>308</v>
      </c>
      <c r="F53" s="147" t="s">
        <v>936</v>
      </c>
      <c r="G53" t="s">
        <v>10</v>
      </c>
      <c r="H53" s="240">
        <v>355.57145379166673</v>
      </c>
      <c r="I53" s="252">
        <v>1640.405</v>
      </c>
      <c r="J53" s="253">
        <v>194</v>
      </c>
      <c r="K53" s="382">
        <v>0.21675833333333339</v>
      </c>
      <c r="L53" s="383">
        <v>798.00447450000024</v>
      </c>
      <c r="M53" s="383">
        <v>3681.5400000000009</v>
      </c>
      <c r="N53" s="383">
        <v>79</v>
      </c>
      <c r="O53" s="382">
        <v>0.21675833333333336</v>
      </c>
      <c r="P53" s="383">
        <v>18.138120575000002</v>
      </c>
      <c r="Q53" s="383">
        <v>83.679000000000002</v>
      </c>
      <c r="R53" s="383">
        <v>8</v>
      </c>
      <c r="S53" s="382">
        <v>0.21675833333333336</v>
      </c>
      <c r="T53" s="383">
        <v>1171.7140488666669</v>
      </c>
      <c r="U53" s="383">
        <v>5405.6239999999998</v>
      </c>
      <c r="V53" s="383">
        <v>280</v>
      </c>
      <c r="W53" s="382">
        <v>0.21675833333333339</v>
      </c>
      <c r="X53" s="254" t="s">
        <v>536</v>
      </c>
      <c r="Y53" s="254">
        <v>12</v>
      </c>
      <c r="Z53" t="s">
        <v>308</v>
      </c>
      <c r="AA53" t="s">
        <v>2178</v>
      </c>
    </row>
    <row r="54" spans="1:27" x14ac:dyDescent="0.3">
      <c r="A54" t="s">
        <v>1226</v>
      </c>
      <c r="B54">
        <v>332400</v>
      </c>
      <c r="C54">
        <v>254</v>
      </c>
      <c r="D54" s="147" t="s">
        <v>303</v>
      </c>
      <c r="E54" s="147" t="s">
        <v>309</v>
      </c>
      <c r="F54" s="147" t="s">
        <v>938</v>
      </c>
      <c r="G54" t="s">
        <v>10</v>
      </c>
      <c r="H54" s="240">
        <v>136.74806629999998</v>
      </c>
      <c r="I54" s="252">
        <v>617.18700000000001</v>
      </c>
      <c r="J54" s="253">
        <v>65</v>
      </c>
      <c r="K54" s="382">
        <v>0.22156666666666663</v>
      </c>
      <c r="L54" s="383">
        <v>524.02289199999984</v>
      </c>
      <c r="M54" s="383">
        <v>2365.08</v>
      </c>
      <c r="N54" s="383">
        <v>41</v>
      </c>
      <c r="O54" s="382">
        <v>0.22156666666666661</v>
      </c>
      <c r="P54" s="383">
        <v>19.199637933333328</v>
      </c>
      <c r="Q54" s="383">
        <v>86.653999999999996</v>
      </c>
      <c r="R54" s="383">
        <v>3</v>
      </c>
      <c r="S54" s="382">
        <v>0.22156666666666661</v>
      </c>
      <c r="T54" s="383">
        <v>679.97059623333314</v>
      </c>
      <c r="U54" s="383">
        <v>3068.9209999999998</v>
      </c>
      <c r="V54" s="383">
        <v>109</v>
      </c>
      <c r="W54" s="382">
        <v>0.22156666666666661</v>
      </c>
      <c r="X54" s="254" t="s">
        <v>536</v>
      </c>
      <c r="Y54" s="254">
        <v>12</v>
      </c>
      <c r="Z54" t="s">
        <v>309</v>
      </c>
      <c r="AA54" t="s">
        <v>2178</v>
      </c>
    </row>
    <row r="55" spans="1:27" x14ac:dyDescent="0.3">
      <c r="A55" t="s">
        <v>1245</v>
      </c>
      <c r="B55">
        <v>332590</v>
      </c>
      <c r="C55">
        <v>447</v>
      </c>
      <c r="D55" s="147" t="s">
        <v>351</v>
      </c>
      <c r="E55" s="147" t="s">
        <v>352</v>
      </c>
      <c r="F55" s="147" t="s">
        <v>982</v>
      </c>
      <c r="G55" t="s">
        <v>6</v>
      </c>
      <c r="H55" s="240">
        <v>178.84140812727276</v>
      </c>
      <c r="I55" s="252">
        <v>288.38200000000006</v>
      </c>
      <c r="J55" s="253">
        <v>85</v>
      </c>
      <c r="K55" s="382">
        <v>0.6201545454545454</v>
      </c>
      <c r="L55" s="383">
        <v>245.15205305454541</v>
      </c>
      <c r="M55" s="383">
        <v>395.30799999999994</v>
      </c>
      <c r="N55" s="383">
        <v>54</v>
      </c>
      <c r="O55" s="382">
        <v>0.6201545454545454</v>
      </c>
      <c r="P55" s="383">
        <v>45.817637972727276</v>
      </c>
      <c r="Q55" s="383">
        <v>73.881000000000014</v>
      </c>
      <c r="R55" s="383">
        <v>21</v>
      </c>
      <c r="S55" s="382">
        <v>0.6201545454545454</v>
      </c>
      <c r="T55" s="383">
        <v>469.81109915454545</v>
      </c>
      <c r="U55" s="383">
        <v>757.57099999999991</v>
      </c>
      <c r="V55" s="383">
        <v>155</v>
      </c>
      <c r="W55" s="382">
        <v>0.62015454545454551</v>
      </c>
      <c r="X55" s="254" t="s">
        <v>536</v>
      </c>
      <c r="Y55" s="254">
        <v>12</v>
      </c>
      <c r="Z55" t="s">
        <v>352</v>
      </c>
      <c r="AA55" t="s">
        <v>2178</v>
      </c>
    </row>
    <row r="56" spans="1:27" x14ac:dyDescent="0.3">
      <c r="A56" t="s">
        <v>1234</v>
      </c>
      <c r="B56">
        <v>332500</v>
      </c>
      <c r="C56">
        <v>399</v>
      </c>
      <c r="D56" s="147" t="s">
        <v>328</v>
      </c>
      <c r="E56" s="147" t="s">
        <v>329</v>
      </c>
      <c r="F56" s="147" t="s">
        <v>958</v>
      </c>
      <c r="G56" t="s">
        <v>6</v>
      </c>
      <c r="H56" s="240">
        <v>117.10660000000003</v>
      </c>
      <c r="I56" s="252">
        <v>180.16400000000002</v>
      </c>
      <c r="J56" s="253">
        <v>51</v>
      </c>
      <c r="K56" s="382">
        <v>0.65000000000000013</v>
      </c>
      <c r="L56" s="383">
        <v>79.380600000000015</v>
      </c>
      <c r="M56" s="383">
        <v>122.124</v>
      </c>
      <c r="N56" s="383">
        <v>23</v>
      </c>
      <c r="O56" s="382">
        <v>0.65000000000000013</v>
      </c>
      <c r="P56" s="383">
        <v>130.60840000000002</v>
      </c>
      <c r="Q56" s="383">
        <v>200.93600000000001</v>
      </c>
      <c r="R56" s="383">
        <v>18</v>
      </c>
      <c r="S56" s="382">
        <v>0.65</v>
      </c>
      <c r="T56" s="383">
        <v>327.09560000000005</v>
      </c>
      <c r="U56" s="383">
        <v>503.22399999999999</v>
      </c>
      <c r="V56" s="383">
        <v>90</v>
      </c>
      <c r="W56" s="382">
        <v>0.65000000000000013</v>
      </c>
      <c r="X56" s="254" t="s">
        <v>536</v>
      </c>
      <c r="Y56" s="254">
        <v>3</v>
      </c>
      <c r="Z56" t="s">
        <v>329</v>
      </c>
      <c r="AA56" t="s">
        <v>2178</v>
      </c>
    </row>
    <row r="57" spans="1:27" x14ac:dyDescent="0.3">
      <c r="A57" t="s">
        <v>1132</v>
      </c>
      <c r="B57">
        <v>331570</v>
      </c>
      <c r="C57">
        <v>169</v>
      </c>
      <c r="D57" s="147" t="s">
        <v>103</v>
      </c>
      <c r="E57" s="147" t="s">
        <v>137</v>
      </c>
      <c r="F57" s="147" t="s">
        <v>667</v>
      </c>
      <c r="G57" t="s">
        <v>9</v>
      </c>
      <c r="H57" s="240">
        <v>515.09759680000013</v>
      </c>
      <c r="I57" s="252">
        <v>977.0440000000001</v>
      </c>
      <c r="J57" s="253">
        <v>194</v>
      </c>
      <c r="K57" s="382">
        <v>0.52720000000000011</v>
      </c>
      <c r="L57" s="383">
        <v>155.95788560000003</v>
      </c>
      <c r="M57" s="383">
        <v>295.82299999999998</v>
      </c>
      <c r="N57" s="383">
        <v>19</v>
      </c>
      <c r="O57" s="382">
        <v>0.52720000000000011</v>
      </c>
      <c r="P57" s="383">
        <v>392.51621600000016</v>
      </c>
      <c r="Q57" s="383">
        <v>744.53000000000009</v>
      </c>
      <c r="R57" s="383">
        <v>21</v>
      </c>
      <c r="S57" s="382">
        <v>0.52720000000000011</v>
      </c>
      <c r="T57" s="383">
        <v>1063.5716984000003</v>
      </c>
      <c r="U57" s="383">
        <v>2017.3970000000002</v>
      </c>
      <c r="V57" s="383">
        <v>231</v>
      </c>
      <c r="W57" s="382">
        <v>0.52720000000000011</v>
      </c>
      <c r="X57" s="254" t="s">
        <v>536</v>
      </c>
      <c r="Y57" s="254">
        <v>12</v>
      </c>
      <c r="Z57" t="s">
        <v>137</v>
      </c>
      <c r="AA57" t="s">
        <v>2178</v>
      </c>
    </row>
    <row r="58" spans="1:27" x14ac:dyDescent="0.3">
      <c r="A58" t="s">
        <v>1236</v>
      </c>
      <c r="B58">
        <v>332520</v>
      </c>
      <c r="C58">
        <v>759</v>
      </c>
      <c r="D58" s="147" t="s">
        <v>332</v>
      </c>
      <c r="E58" s="147" t="s">
        <v>333</v>
      </c>
      <c r="F58" s="147" t="s">
        <v>962</v>
      </c>
      <c r="G58" t="s">
        <v>14</v>
      </c>
      <c r="H58" s="240">
        <v>51.099119399999985</v>
      </c>
      <c r="I58" s="252">
        <v>62.705999999999996</v>
      </c>
      <c r="J58" s="253">
        <v>34</v>
      </c>
      <c r="K58" s="382">
        <v>0.81489999999999985</v>
      </c>
      <c r="L58" s="383">
        <v>18.968427299999998</v>
      </c>
      <c r="M58" s="383">
        <v>23.277000000000001</v>
      </c>
      <c r="N58" s="383">
        <v>2</v>
      </c>
      <c r="O58" s="382">
        <v>0.81489999999999985</v>
      </c>
      <c r="P58" s="383">
        <v>77.935406199999974</v>
      </c>
      <c r="Q58" s="383">
        <v>95.637999999999991</v>
      </c>
      <c r="R58" s="383">
        <v>13</v>
      </c>
      <c r="S58" s="382">
        <v>0.81489999999999985</v>
      </c>
      <c r="T58" s="383">
        <v>148.00295289999997</v>
      </c>
      <c r="U58" s="383">
        <v>181.62099999999998</v>
      </c>
      <c r="V58" s="383">
        <v>48</v>
      </c>
      <c r="W58" s="382">
        <v>0.81489999999999996</v>
      </c>
      <c r="X58" s="254" t="s">
        <v>536</v>
      </c>
      <c r="Y58" s="254">
        <v>6</v>
      </c>
      <c r="Z58" t="s">
        <v>333</v>
      </c>
      <c r="AA58" t="s">
        <v>2178</v>
      </c>
    </row>
    <row r="59" spans="1:27" x14ac:dyDescent="0.3">
      <c r="A59" t="s">
        <v>1210</v>
      </c>
      <c r="B59">
        <v>332250</v>
      </c>
      <c r="C59">
        <v>343</v>
      </c>
      <c r="D59" t="s">
        <v>281</v>
      </c>
      <c r="E59" t="s">
        <v>284</v>
      </c>
      <c r="F59" t="s">
        <v>907</v>
      </c>
      <c r="G59" t="s">
        <v>9</v>
      </c>
      <c r="H59" s="240">
        <v>37.21491000000001</v>
      </c>
      <c r="I59" s="252">
        <v>30.675000000000001</v>
      </c>
      <c r="J59" s="253">
        <v>11</v>
      </c>
      <c r="K59" s="382">
        <v>1.2132000000000003</v>
      </c>
      <c r="L59" s="383">
        <v>16.821018000000006</v>
      </c>
      <c r="M59" s="383">
        <v>13.865000000000002</v>
      </c>
      <c r="N59" s="383">
        <v>5</v>
      </c>
      <c r="O59" s="382">
        <v>1.2132000000000003</v>
      </c>
      <c r="P59" s="383">
        <v>4.4475912000000006</v>
      </c>
      <c r="Q59" s="383">
        <v>3.6659999999999999</v>
      </c>
      <c r="R59" s="383">
        <v>2</v>
      </c>
      <c r="S59" s="382">
        <v>1.2132000000000003</v>
      </c>
      <c r="T59" s="383">
        <v>58.483519200000018</v>
      </c>
      <c r="U59" s="383">
        <v>48.206000000000003</v>
      </c>
      <c r="V59" s="383">
        <v>18</v>
      </c>
      <c r="W59" s="382">
        <v>1.2132000000000003</v>
      </c>
      <c r="X59" s="254" t="s">
        <v>536</v>
      </c>
      <c r="Y59" s="254">
        <v>12</v>
      </c>
      <c r="Z59" t="s">
        <v>284</v>
      </c>
      <c r="AA59" t="s">
        <v>2178</v>
      </c>
    </row>
    <row r="60" spans="1:27" x14ac:dyDescent="0.3">
      <c r="A60" t="s">
        <v>1060</v>
      </c>
      <c r="B60">
        <v>331040</v>
      </c>
      <c r="C60">
        <v>293</v>
      </c>
      <c r="D60" s="147" t="s">
        <v>67</v>
      </c>
      <c r="E60" s="147" t="s">
        <v>68</v>
      </c>
      <c r="F60" s="147" t="s">
        <v>569</v>
      </c>
      <c r="G60" t="s">
        <v>4</v>
      </c>
      <c r="H60" s="240">
        <v>176.0179</v>
      </c>
      <c r="I60" s="252">
        <v>185.28200000000004</v>
      </c>
      <c r="J60" s="253">
        <v>47</v>
      </c>
      <c r="K60" s="382">
        <v>0.94999999999999973</v>
      </c>
      <c r="L60" s="383">
        <v>191.58554999999996</v>
      </c>
      <c r="M60" s="383">
        <v>201.66899999999998</v>
      </c>
      <c r="N60" s="383">
        <v>24</v>
      </c>
      <c r="O60" s="382">
        <v>0.94999999999999984</v>
      </c>
      <c r="P60" s="383">
        <v>124.85090000000001</v>
      </c>
      <c r="Q60" s="383">
        <v>131.42200000000003</v>
      </c>
      <c r="R60" s="383">
        <v>12</v>
      </c>
      <c r="S60" s="382">
        <v>0.94999999999999984</v>
      </c>
      <c r="T60" s="383">
        <v>492.45434999999998</v>
      </c>
      <c r="U60" s="383">
        <v>518.37300000000005</v>
      </c>
      <c r="V60" s="383">
        <v>83</v>
      </c>
      <c r="W60" s="382">
        <v>0.94999999999999984</v>
      </c>
      <c r="X60" s="254" t="s">
        <v>536</v>
      </c>
      <c r="Y60" s="254">
        <v>12</v>
      </c>
      <c r="Z60" t="s">
        <v>68</v>
      </c>
      <c r="AA60" t="s">
        <v>2178</v>
      </c>
    </row>
    <row r="61" spans="1:27" x14ac:dyDescent="0.3">
      <c r="A61" t="s">
        <v>1237</v>
      </c>
      <c r="B61">
        <v>332530</v>
      </c>
      <c r="C61">
        <v>364</v>
      </c>
      <c r="D61" s="147" t="s">
        <v>334</v>
      </c>
      <c r="E61" s="147" t="s">
        <v>335</v>
      </c>
      <c r="F61" s="147" t="s">
        <v>964</v>
      </c>
      <c r="G61" t="s">
        <v>14</v>
      </c>
      <c r="H61" s="240">
        <v>169.57050000000001</v>
      </c>
      <c r="I61" s="252">
        <v>226.09400000000002</v>
      </c>
      <c r="J61" s="253">
        <v>125</v>
      </c>
      <c r="K61" s="382">
        <v>0.75</v>
      </c>
      <c r="L61" s="383">
        <v>202.85774999999998</v>
      </c>
      <c r="M61" s="383">
        <v>270.47699999999998</v>
      </c>
      <c r="N61" s="383">
        <v>26</v>
      </c>
      <c r="O61" s="382">
        <v>0.75</v>
      </c>
      <c r="P61" s="383">
        <v>86.984250000000003</v>
      </c>
      <c r="Q61" s="383">
        <v>115.97900000000001</v>
      </c>
      <c r="R61" s="383">
        <v>20</v>
      </c>
      <c r="S61" s="382">
        <v>0.74999999999999989</v>
      </c>
      <c r="T61" s="383">
        <v>459.41250000000002</v>
      </c>
      <c r="U61" s="383">
        <v>612.54999999999984</v>
      </c>
      <c r="V61" s="383">
        <v>168</v>
      </c>
      <c r="W61" s="382">
        <v>0.75000000000000022</v>
      </c>
      <c r="X61" s="254" t="s">
        <v>536</v>
      </c>
      <c r="Y61" s="254">
        <v>12</v>
      </c>
      <c r="Z61" t="s">
        <v>335</v>
      </c>
      <c r="AA61" t="s">
        <v>2178</v>
      </c>
    </row>
    <row r="62" spans="1:27" x14ac:dyDescent="0.3">
      <c r="A62" t="s">
        <v>1133</v>
      </c>
      <c r="B62">
        <v>331580</v>
      </c>
      <c r="C62">
        <v>169</v>
      </c>
      <c r="D62" s="147" t="s">
        <v>103</v>
      </c>
      <c r="E62" s="147" t="s">
        <v>138</v>
      </c>
      <c r="F62" s="147" t="s">
        <v>715</v>
      </c>
      <c r="G62" t="s">
        <v>9</v>
      </c>
      <c r="H62" s="240">
        <v>223.55788319999996</v>
      </c>
      <c r="I62" s="252">
        <v>402.37199999999996</v>
      </c>
      <c r="J62" s="253">
        <v>80</v>
      </c>
      <c r="K62" s="382">
        <v>0.55559999999999998</v>
      </c>
      <c r="L62" s="383">
        <v>18.994852799999997</v>
      </c>
      <c r="M62" s="383">
        <v>34.187999999999995</v>
      </c>
      <c r="N62" s="383">
        <v>7</v>
      </c>
      <c r="O62" s="382">
        <v>0.55559999999999998</v>
      </c>
      <c r="P62" s="383">
        <v>264.51449279999997</v>
      </c>
      <c r="Q62" s="383">
        <v>476.08799999999997</v>
      </c>
      <c r="R62" s="383">
        <v>15</v>
      </c>
      <c r="S62" s="382">
        <v>0.55559999999999998</v>
      </c>
      <c r="T62" s="383">
        <v>507.06722879999995</v>
      </c>
      <c r="U62" s="383">
        <v>912.64800000000002</v>
      </c>
      <c r="V62" s="383">
        <v>101</v>
      </c>
      <c r="W62" s="382">
        <v>0.55559999999999998</v>
      </c>
      <c r="X62" s="254" t="s">
        <v>536</v>
      </c>
      <c r="Y62" s="254">
        <v>12</v>
      </c>
      <c r="Z62" t="s">
        <v>138</v>
      </c>
      <c r="AA62" t="s">
        <v>2178</v>
      </c>
    </row>
    <row r="63" spans="1:27" x14ac:dyDescent="0.3">
      <c r="A63" t="s">
        <v>1238</v>
      </c>
      <c r="B63">
        <v>332550</v>
      </c>
      <c r="C63">
        <v>410</v>
      </c>
      <c r="D63" s="147" t="s">
        <v>336</v>
      </c>
      <c r="E63" s="147" t="s">
        <v>337</v>
      </c>
      <c r="F63" s="147" t="s">
        <v>966</v>
      </c>
      <c r="G63" t="s">
        <v>4</v>
      </c>
      <c r="H63" s="240">
        <v>131.97983333333335</v>
      </c>
      <c r="I63" s="252">
        <v>143.97800000000001</v>
      </c>
      <c r="J63" s="253">
        <v>40</v>
      </c>
      <c r="K63" s="382">
        <v>0.91666666666666674</v>
      </c>
      <c r="L63" s="383">
        <v>72.024333333333331</v>
      </c>
      <c r="M63" s="383">
        <v>78.572000000000003</v>
      </c>
      <c r="N63" s="383">
        <v>17</v>
      </c>
      <c r="O63" s="382">
        <v>0.91666666666666663</v>
      </c>
      <c r="P63" s="383">
        <v>156.28524999999999</v>
      </c>
      <c r="Q63" s="383">
        <v>170.49299999999999</v>
      </c>
      <c r="R63" s="383">
        <v>20</v>
      </c>
      <c r="S63" s="382">
        <v>0.91666666666666663</v>
      </c>
      <c r="T63" s="383">
        <v>360.28941666666663</v>
      </c>
      <c r="U63" s="383">
        <v>421.77700000000004</v>
      </c>
      <c r="V63" s="383">
        <v>78</v>
      </c>
      <c r="W63" s="382">
        <v>0.85421778965345807</v>
      </c>
      <c r="X63" s="254" t="s">
        <v>536</v>
      </c>
      <c r="Y63" s="254">
        <v>12</v>
      </c>
      <c r="Z63" t="s">
        <v>337</v>
      </c>
      <c r="AA63" t="s">
        <v>2178</v>
      </c>
    </row>
    <row r="64" spans="1:27" ht="28.8" x14ac:dyDescent="0.3">
      <c r="A64" t="s">
        <v>1134</v>
      </c>
      <c r="B64">
        <v>331660</v>
      </c>
      <c r="C64">
        <v>169</v>
      </c>
      <c r="D64" s="147" t="s">
        <v>103</v>
      </c>
      <c r="E64" s="147" t="s">
        <v>1135</v>
      </c>
      <c r="F64" s="147" t="s">
        <v>669</v>
      </c>
      <c r="G64" t="s">
        <v>9</v>
      </c>
      <c r="H64" s="240">
        <v>454.32609000000014</v>
      </c>
      <c r="I64" s="252">
        <v>790.82</v>
      </c>
      <c r="J64" s="253">
        <v>183</v>
      </c>
      <c r="K64" s="382">
        <v>0.57450000000000012</v>
      </c>
      <c r="L64" s="383">
        <v>241.72834350000008</v>
      </c>
      <c r="M64" s="383">
        <v>420.76300000000003</v>
      </c>
      <c r="N64" s="383">
        <v>44</v>
      </c>
      <c r="O64" s="382">
        <v>0.57450000000000012</v>
      </c>
      <c r="P64" s="383">
        <v>818.80899750000026</v>
      </c>
      <c r="Q64" s="383">
        <v>1425.2550000000001</v>
      </c>
      <c r="R64" s="383">
        <v>36</v>
      </c>
      <c r="S64" s="382">
        <v>0.57450000000000012</v>
      </c>
      <c r="T64" s="383">
        <v>1514.8634310000007</v>
      </c>
      <c r="U64" s="383">
        <v>2636.8380000000002</v>
      </c>
      <c r="V64" s="383">
        <v>258</v>
      </c>
      <c r="W64" s="382">
        <v>0.57450000000000023</v>
      </c>
      <c r="X64" s="254" t="s">
        <v>536</v>
      </c>
      <c r="Y64" s="254">
        <v>12</v>
      </c>
      <c r="Z64" t="s">
        <v>1135</v>
      </c>
      <c r="AA64" t="s">
        <v>2178</v>
      </c>
    </row>
    <row r="65" spans="1:27" x14ac:dyDescent="0.3">
      <c r="A65" t="s">
        <v>1136</v>
      </c>
      <c r="B65">
        <v>331670</v>
      </c>
      <c r="C65">
        <v>169</v>
      </c>
      <c r="D65" s="147" t="s">
        <v>103</v>
      </c>
      <c r="E65" s="147" t="s">
        <v>140</v>
      </c>
      <c r="F65" s="147" t="s">
        <v>683</v>
      </c>
      <c r="G65" t="s">
        <v>5</v>
      </c>
      <c r="H65" s="240">
        <v>307.00563839999995</v>
      </c>
      <c r="I65" s="252">
        <v>550.58399999999995</v>
      </c>
      <c r="J65" s="253">
        <v>94</v>
      </c>
      <c r="K65" s="382">
        <v>0.55759999999999998</v>
      </c>
      <c r="L65" s="383">
        <v>127.67088400000002</v>
      </c>
      <c r="M65" s="383">
        <v>228.96500000000003</v>
      </c>
      <c r="N65" s="383">
        <v>23</v>
      </c>
      <c r="O65" s="382">
        <v>0.55759999999999998</v>
      </c>
      <c r="P65" s="383">
        <v>519.31239600000004</v>
      </c>
      <c r="Q65" s="383">
        <v>931.33500000000004</v>
      </c>
      <c r="R65" s="383">
        <v>27</v>
      </c>
      <c r="S65" s="382">
        <v>0.55759999999999998</v>
      </c>
      <c r="T65" s="383">
        <v>953.98891839999999</v>
      </c>
      <c r="U65" s="383">
        <v>1710.8839999999998</v>
      </c>
      <c r="V65" s="383">
        <v>143</v>
      </c>
      <c r="W65" s="382">
        <v>0.5576000000000001</v>
      </c>
      <c r="X65" s="254" t="s">
        <v>536</v>
      </c>
      <c r="Y65" s="254">
        <v>12</v>
      </c>
      <c r="Z65" t="s">
        <v>140</v>
      </c>
      <c r="AA65" t="s">
        <v>2178</v>
      </c>
    </row>
    <row r="66" spans="1:27" x14ac:dyDescent="0.3">
      <c r="A66" t="s">
        <v>1239</v>
      </c>
      <c r="B66">
        <v>332560</v>
      </c>
      <c r="C66">
        <v>339</v>
      </c>
      <c r="D66" s="147" t="s">
        <v>338</v>
      </c>
      <c r="E66" s="147" t="s">
        <v>339</v>
      </c>
      <c r="F66" s="147" t="s">
        <v>968</v>
      </c>
      <c r="G66" t="s">
        <v>4</v>
      </c>
      <c r="H66" s="240">
        <v>269.65946000000008</v>
      </c>
      <c r="I66" s="252">
        <v>657.70600000000002</v>
      </c>
      <c r="J66" s="253">
        <v>153</v>
      </c>
      <c r="K66" s="382">
        <v>0.41000000000000009</v>
      </c>
      <c r="L66" s="383">
        <v>501.98268000000007</v>
      </c>
      <c r="M66" s="383">
        <v>1224.348</v>
      </c>
      <c r="N66" s="383">
        <v>75</v>
      </c>
      <c r="O66" s="382">
        <v>0.41000000000000009</v>
      </c>
      <c r="P66" s="383">
        <v>383.09539000000012</v>
      </c>
      <c r="Q66" s="383">
        <v>934.37900000000013</v>
      </c>
      <c r="R66" s="383">
        <v>49</v>
      </c>
      <c r="S66" s="382">
        <v>0.41000000000000009</v>
      </c>
      <c r="T66" s="383">
        <v>1154.7375300000003</v>
      </c>
      <c r="U66" s="383">
        <v>2816.433</v>
      </c>
      <c r="V66" s="383">
        <v>255</v>
      </c>
      <c r="W66" s="382">
        <v>0.41000000000000014</v>
      </c>
      <c r="X66" s="254" t="s">
        <v>536</v>
      </c>
      <c r="Y66" s="254">
        <v>12</v>
      </c>
      <c r="Z66" t="s">
        <v>339</v>
      </c>
      <c r="AA66" t="s">
        <v>2178</v>
      </c>
    </row>
    <row r="67" spans="1:27" x14ac:dyDescent="0.3">
      <c r="A67" t="s">
        <v>1240</v>
      </c>
      <c r="B67">
        <v>332540</v>
      </c>
      <c r="C67">
        <v>749</v>
      </c>
      <c r="D67" s="147" t="s">
        <v>2017</v>
      </c>
      <c r="E67" s="147" t="s">
        <v>360</v>
      </c>
      <c r="F67" s="147" t="s">
        <v>990</v>
      </c>
      <c r="G67" t="s">
        <v>4</v>
      </c>
      <c r="H67" s="240">
        <v>645.45753551666667</v>
      </c>
      <c r="I67" s="252">
        <v>1205.749</v>
      </c>
      <c r="J67" s="253">
        <v>279</v>
      </c>
      <c r="K67" s="382">
        <v>0.53531666666666666</v>
      </c>
      <c r="L67" s="383">
        <v>476.49125348333331</v>
      </c>
      <c r="M67" s="383">
        <v>890.11099999999999</v>
      </c>
      <c r="N67" s="383">
        <v>92</v>
      </c>
      <c r="O67" s="382">
        <v>0.53531666666666666</v>
      </c>
      <c r="P67" s="383">
        <v>654.62429811666652</v>
      </c>
      <c r="Q67" s="383">
        <v>1222.8729999999998</v>
      </c>
      <c r="R67" s="383">
        <v>45</v>
      </c>
      <c r="S67" s="382">
        <v>0.53531666666666666</v>
      </c>
      <c r="T67" s="383">
        <v>1776.5730871166666</v>
      </c>
      <c r="U67" s="383">
        <v>3507.1389999999997</v>
      </c>
      <c r="V67" s="383">
        <v>399</v>
      </c>
      <c r="W67" s="382">
        <v>0.50655907482328666</v>
      </c>
      <c r="X67" s="254" t="s">
        <v>536</v>
      </c>
      <c r="Y67" s="254">
        <v>12</v>
      </c>
      <c r="Z67" t="s">
        <v>360</v>
      </c>
      <c r="AA67" t="s">
        <v>2178</v>
      </c>
    </row>
    <row r="68" spans="1:27" x14ac:dyDescent="0.3">
      <c r="A68" t="s">
        <v>1137</v>
      </c>
      <c r="B68">
        <v>331590</v>
      </c>
      <c r="C68">
        <v>169</v>
      </c>
      <c r="D68" s="147" t="s">
        <v>103</v>
      </c>
      <c r="E68" s="147" t="s">
        <v>141</v>
      </c>
      <c r="F68" s="147" t="s">
        <v>672</v>
      </c>
      <c r="G68" t="s">
        <v>5</v>
      </c>
      <c r="H68" s="240">
        <v>498.47241659999997</v>
      </c>
      <c r="I68" s="252">
        <v>911.95099999999979</v>
      </c>
      <c r="J68" s="253">
        <v>162</v>
      </c>
      <c r="K68" s="382">
        <v>0.54660000000000009</v>
      </c>
      <c r="L68" s="383">
        <v>25.100418600000005</v>
      </c>
      <c r="M68" s="383">
        <v>45.920999999999999</v>
      </c>
      <c r="N68" s="383">
        <v>24</v>
      </c>
      <c r="O68" s="382">
        <v>0.54660000000000009</v>
      </c>
      <c r="P68" s="383">
        <v>688.43778060000011</v>
      </c>
      <c r="Q68" s="383">
        <v>1259.491</v>
      </c>
      <c r="R68" s="383">
        <v>34</v>
      </c>
      <c r="S68" s="382">
        <v>0.54660000000000009</v>
      </c>
      <c r="T68" s="383">
        <v>1212.0106158000001</v>
      </c>
      <c r="U68" s="383">
        <v>2217.3630000000003</v>
      </c>
      <c r="V68" s="383">
        <v>218</v>
      </c>
      <c r="W68" s="382">
        <v>0.54659999999999997</v>
      </c>
      <c r="X68" s="254" t="s">
        <v>536</v>
      </c>
      <c r="Y68" s="254">
        <v>12</v>
      </c>
      <c r="Z68" t="s">
        <v>141</v>
      </c>
      <c r="AA68" t="s">
        <v>2178</v>
      </c>
    </row>
    <row r="69" spans="1:27" x14ac:dyDescent="0.3">
      <c r="A69" t="s">
        <v>1138</v>
      </c>
      <c r="B69">
        <v>331600</v>
      </c>
      <c r="C69">
        <v>169</v>
      </c>
      <c r="D69" s="147" t="s">
        <v>103</v>
      </c>
      <c r="E69" s="147" t="s">
        <v>142</v>
      </c>
      <c r="F69" s="147" t="s">
        <v>674</v>
      </c>
      <c r="G69" t="s">
        <v>9</v>
      </c>
      <c r="H69" s="240">
        <v>343.73077030000002</v>
      </c>
      <c r="I69" s="252">
        <v>595.41099999999994</v>
      </c>
      <c r="J69" s="253">
        <v>126</v>
      </c>
      <c r="K69" s="382">
        <v>0.57730000000000004</v>
      </c>
      <c r="L69" s="383">
        <v>45.728510300000003</v>
      </c>
      <c r="M69" s="383">
        <v>79.210999999999999</v>
      </c>
      <c r="N69" s="383">
        <v>15</v>
      </c>
      <c r="O69" s="382">
        <v>0.57730000000000004</v>
      </c>
      <c r="P69" s="383">
        <v>493.26648010000008</v>
      </c>
      <c r="Q69" s="383">
        <v>854.43700000000013</v>
      </c>
      <c r="R69" s="383">
        <v>32</v>
      </c>
      <c r="S69" s="382">
        <v>0.57730000000000004</v>
      </c>
      <c r="T69" s="383">
        <v>882.72576070000014</v>
      </c>
      <c r="U69" s="383">
        <v>1529.0590000000002</v>
      </c>
      <c r="V69" s="383">
        <v>173</v>
      </c>
      <c r="W69" s="382">
        <v>0.57730000000000004</v>
      </c>
      <c r="X69" s="254" t="s">
        <v>536</v>
      </c>
      <c r="Y69" s="254">
        <v>12</v>
      </c>
      <c r="Z69" t="s">
        <v>142</v>
      </c>
      <c r="AA69" t="s">
        <v>2178</v>
      </c>
    </row>
    <row r="70" spans="1:27" x14ac:dyDescent="0.3">
      <c r="A70" t="s">
        <v>1139</v>
      </c>
      <c r="B70">
        <v>331610</v>
      </c>
      <c r="C70">
        <v>169</v>
      </c>
      <c r="D70" s="147" t="s">
        <v>103</v>
      </c>
      <c r="E70" s="147" t="s">
        <v>143</v>
      </c>
      <c r="F70" s="147" t="s">
        <v>676</v>
      </c>
      <c r="G70" t="s">
        <v>11</v>
      </c>
      <c r="H70" s="240">
        <v>602.35452094999982</v>
      </c>
      <c r="I70" s="252">
        <v>1017.2330000000001</v>
      </c>
      <c r="J70" s="253">
        <v>171</v>
      </c>
      <c r="K70" s="382">
        <v>0.59214999999999984</v>
      </c>
      <c r="L70" s="383">
        <v>139.76694094999993</v>
      </c>
      <c r="M70" s="383">
        <v>236.03299999999996</v>
      </c>
      <c r="N70" s="383">
        <v>28</v>
      </c>
      <c r="O70" s="382">
        <v>0.59214999999999984</v>
      </c>
      <c r="P70" s="383">
        <v>677.11523489999979</v>
      </c>
      <c r="Q70" s="383">
        <v>1143.4859999999999</v>
      </c>
      <c r="R70" s="383">
        <v>41</v>
      </c>
      <c r="S70" s="382">
        <v>0.59214999999999984</v>
      </c>
      <c r="T70" s="383">
        <v>1419.2366967999997</v>
      </c>
      <c r="U70" s="383">
        <v>2396.752</v>
      </c>
      <c r="V70" s="383">
        <v>240</v>
      </c>
      <c r="W70" s="382">
        <v>0.59214999999999984</v>
      </c>
      <c r="X70" s="254" t="s">
        <v>536</v>
      </c>
      <c r="Y70" s="254">
        <v>12</v>
      </c>
      <c r="Z70" t="s">
        <v>143</v>
      </c>
      <c r="AA70" t="s">
        <v>2178</v>
      </c>
    </row>
    <row r="71" spans="1:27" x14ac:dyDescent="0.3">
      <c r="A71" t="s">
        <v>1092</v>
      </c>
      <c r="B71">
        <v>331240</v>
      </c>
      <c r="C71">
        <v>169</v>
      </c>
      <c r="D71" s="147" t="s">
        <v>103</v>
      </c>
      <c r="E71" s="147" t="s">
        <v>104</v>
      </c>
      <c r="F71" s="147" t="s">
        <v>627</v>
      </c>
      <c r="G71" t="s">
        <v>9</v>
      </c>
      <c r="H71" s="240">
        <v>372.48693300000002</v>
      </c>
      <c r="I71" s="252">
        <v>705.73500000000001</v>
      </c>
      <c r="J71" s="253">
        <v>164</v>
      </c>
      <c r="K71" s="382">
        <v>0.52780000000000005</v>
      </c>
      <c r="L71" s="383">
        <v>88.941161400000013</v>
      </c>
      <c r="M71" s="383">
        <v>168.51300000000001</v>
      </c>
      <c r="N71" s="383">
        <v>21</v>
      </c>
      <c r="O71" s="382">
        <v>0.52780000000000005</v>
      </c>
      <c r="P71" s="383">
        <v>526.11420680000003</v>
      </c>
      <c r="Q71" s="383">
        <v>996.80600000000004</v>
      </c>
      <c r="R71" s="383">
        <v>27</v>
      </c>
      <c r="S71" s="382">
        <v>0.52780000000000005</v>
      </c>
      <c r="T71" s="383">
        <v>987.54230120000011</v>
      </c>
      <c r="U71" s="383">
        <v>1871.0539999999999</v>
      </c>
      <c r="V71" s="383">
        <v>209</v>
      </c>
      <c r="W71" s="382">
        <v>0.52780000000000005</v>
      </c>
      <c r="X71" s="254" t="s">
        <v>536</v>
      </c>
      <c r="Y71" s="254">
        <v>12</v>
      </c>
      <c r="Z71" t="s">
        <v>104</v>
      </c>
      <c r="AA71" t="s">
        <v>2178</v>
      </c>
    </row>
    <row r="72" spans="1:27" x14ac:dyDescent="0.3">
      <c r="A72" t="s">
        <v>1140</v>
      </c>
      <c r="B72">
        <v>331620</v>
      </c>
      <c r="C72">
        <v>169</v>
      </c>
      <c r="D72" s="147" t="s">
        <v>103</v>
      </c>
      <c r="E72" s="147" t="s">
        <v>144</v>
      </c>
      <c r="F72" s="147" t="s">
        <v>717</v>
      </c>
      <c r="G72" t="s">
        <v>14</v>
      </c>
      <c r="H72" s="240">
        <v>78.152072500000003</v>
      </c>
      <c r="I72" s="252">
        <v>130.14499999999998</v>
      </c>
      <c r="J72" s="253">
        <v>40</v>
      </c>
      <c r="K72" s="382">
        <v>0.60050000000000014</v>
      </c>
      <c r="L72" s="383">
        <v>57.375973500000015</v>
      </c>
      <c r="M72" s="383">
        <v>95.546999999999997</v>
      </c>
      <c r="N72" s="383">
        <v>5</v>
      </c>
      <c r="O72" s="382">
        <v>0.60050000000000014</v>
      </c>
      <c r="P72" s="383">
        <v>92.713597000000021</v>
      </c>
      <c r="Q72" s="383">
        <v>154.39400000000001</v>
      </c>
      <c r="R72" s="383">
        <v>16</v>
      </c>
      <c r="S72" s="382">
        <v>0.60050000000000014</v>
      </c>
      <c r="T72" s="383">
        <v>228.24164300000004</v>
      </c>
      <c r="U72" s="383">
        <v>380.08600000000001</v>
      </c>
      <c r="V72" s="383">
        <v>60</v>
      </c>
      <c r="W72" s="382">
        <v>0.60050000000000003</v>
      </c>
      <c r="X72" s="254" t="s">
        <v>536</v>
      </c>
      <c r="Y72" s="254">
        <v>12</v>
      </c>
      <c r="Z72" t="s">
        <v>144</v>
      </c>
      <c r="AA72" t="s">
        <v>2178</v>
      </c>
    </row>
    <row r="73" spans="1:27" x14ac:dyDescent="0.3">
      <c r="A73" t="s">
        <v>1141</v>
      </c>
      <c r="B73">
        <v>331630</v>
      </c>
      <c r="C73">
        <v>169</v>
      </c>
      <c r="D73" s="147" t="s">
        <v>103</v>
      </c>
      <c r="E73" s="147" t="s">
        <v>145</v>
      </c>
      <c r="F73" s="147" t="s">
        <v>719</v>
      </c>
      <c r="G73" t="s">
        <v>5</v>
      </c>
      <c r="H73" s="240">
        <v>233.020848</v>
      </c>
      <c r="I73" s="252">
        <v>429.13599999999997</v>
      </c>
      <c r="J73" s="253">
        <v>63</v>
      </c>
      <c r="K73" s="382">
        <v>0.54300000000000004</v>
      </c>
      <c r="L73" s="383">
        <v>80.599119000000002</v>
      </c>
      <c r="M73" s="383">
        <v>148.43299999999999</v>
      </c>
      <c r="N73" s="383">
        <v>14</v>
      </c>
      <c r="O73" s="382">
        <v>0.54300000000000004</v>
      </c>
      <c r="P73" s="383">
        <v>223.54115400000001</v>
      </c>
      <c r="Q73" s="383">
        <v>411.678</v>
      </c>
      <c r="R73" s="383">
        <v>21</v>
      </c>
      <c r="S73" s="382">
        <v>0.54300000000000004</v>
      </c>
      <c r="T73" s="383">
        <v>537.16112099999998</v>
      </c>
      <c r="U73" s="383">
        <v>989.24699999999984</v>
      </c>
      <c r="V73" s="383">
        <v>98</v>
      </c>
      <c r="W73" s="382">
        <v>0.54300000000000004</v>
      </c>
      <c r="X73" s="254" t="s">
        <v>536</v>
      </c>
      <c r="Y73" s="254">
        <v>12</v>
      </c>
      <c r="Z73" t="s">
        <v>145</v>
      </c>
      <c r="AA73" t="s">
        <v>2178</v>
      </c>
    </row>
    <row r="74" spans="1:27" x14ac:dyDescent="0.3">
      <c r="A74" t="s">
        <v>1142</v>
      </c>
      <c r="B74">
        <v>331640</v>
      </c>
      <c r="C74">
        <v>169</v>
      </c>
      <c r="D74" s="147" t="s">
        <v>103</v>
      </c>
      <c r="E74" s="147" t="s">
        <v>146</v>
      </c>
      <c r="F74" s="147" t="s">
        <v>678</v>
      </c>
      <c r="G74" t="s">
        <v>5</v>
      </c>
      <c r="H74" s="240">
        <v>417.18524899999994</v>
      </c>
      <c r="I74" s="252">
        <v>716.69</v>
      </c>
      <c r="J74" s="253">
        <v>151</v>
      </c>
      <c r="K74" s="382">
        <v>0.58209999999999984</v>
      </c>
      <c r="L74" s="383">
        <v>144.86548069999998</v>
      </c>
      <c r="M74" s="383">
        <v>248.86700000000002</v>
      </c>
      <c r="N74" s="383">
        <v>19</v>
      </c>
      <c r="O74" s="382">
        <v>0.58209999999999984</v>
      </c>
      <c r="P74" s="383">
        <v>400.89750889999993</v>
      </c>
      <c r="Q74" s="383">
        <v>688.70900000000006</v>
      </c>
      <c r="R74" s="383">
        <v>38</v>
      </c>
      <c r="S74" s="382">
        <v>0.58209999999999984</v>
      </c>
      <c r="T74" s="383">
        <v>962.94823859999974</v>
      </c>
      <c r="U74" s="383">
        <v>1654.2660000000001</v>
      </c>
      <c r="V74" s="383">
        <v>206</v>
      </c>
      <c r="W74" s="382">
        <v>0.58209999999999984</v>
      </c>
      <c r="X74" s="254" t="s">
        <v>536</v>
      </c>
      <c r="Y74" s="254">
        <v>12</v>
      </c>
      <c r="Z74" t="s">
        <v>146</v>
      </c>
      <c r="AA74" t="s">
        <v>2178</v>
      </c>
    </row>
    <row r="75" spans="1:27" x14ac:dyDescent="0.3">
      <c r="A75" t="s">
        <v>1143</v>
      </c>
      <c r="B75">
        <v>331650</v>
      </c>
      <c r="C75">
        <v>169</v>
      </c>
      <c r="D75" s="147" t="s">
        <v>103</v>
      </c>
      <c r="E75" s="147" t="s">
        <v>147</v>
      </c>
      <c r="F75" s="147" t="s">
        <v>680</v>
      </c>
      <c r="G75" t="s">
        <v>11</v>
      </c>
      <c r="H75" s="240">
        <v>232.7388516</v>
      </c>
      <c r="I75" s="252">
        <v>376.72199999999998</v>
      </c>
      <c r="J75" s="253">
        <v>62</v>
      </c>
      <c r="K75" s="382">
        <v>0.61780000000000002</v>
      </c>
      <c r="L75" s="383">
        <v>58.537785600000007</v>
      </c>
      <c r="M75" s="383">
        <v>94.75200000000001</v>
      </c>
      <c r="N75" s="383">
        <v>19</v>
      </c>
      <c r="O75" s="382">
        <v>0.61780000000000002</v>
      </c>
      <c r="P75" s="383">
        <v>253.9602816</v>
      </c>
      <c r="Q75" s="383">
        <v>411.072</v>
      </c>
      <c r="R75" s="383">
        <v>15</v>
      </c>
      <c r="S75" s="382">
        <v>0.61780000000000002</v>
      </c>
      <c r="T75" s="383">
        <v>545.23691880000001</v>
      </c>
      <c r="U75" s="383">
        <v>882.54599999999994</v>
      </c>
      <c r="V75" s="383">
        <v>93</v>
      </c>
      <c r="W75" s="382">
        <v>0.61780000000000002</v>
      </c>
      <c r="X75" s="254" t="s">
        <v>536</v>
      </c>
      <c r="Y75" s="254">
        <v>12</v>
      </c>
      <c r="Z75" t="s">
        <v>147</v>
      </c>
      <c r="AA75" t="s">
        <v>2178</v>
      </c>
    </row>
    <row r="76" spans="1:27" ht="28.8" x14ac:dyDescent="0.3">
      <c r="A76" t="s">
        <v>1084</v>
      </c>
      <c r="B76">
        <v>331190</v>
      </c>
      <c r="C76">
        <v>2</v>
      </c>
      <c r="D76" s="147" t="s">
        <v>80</v>
      </c>
      <c r="E76" s="147" t="s">
        <v>95</v>
      </c>
      <c r="F76" s="147" t="s">
        <v>1268</v>
      </c>
      <c r="G76" t="s">
        <v>13</v>
      </c>
      <c r="H76" s="240">
        <v>894.43906071666686</v>
      </c>
      <c r="I76" s="252">
        <v>3320.2180000000003</v>
      </c>
      <c r="J76" s="253">
        <v>681</v>
      </c>
      <c r="K76" s="382">
        <v>0.2693916666666667</v>
      </c>
      <c r="L76" s="383">
        <v>2038.6370622166669</v>
      </c>
      <c r="M76" s="383">
        <v>7567.558</v>
      </c>
      <c r="N76" s="383">
        <v>557</v>
      </c>
      <c r="O76" s="382">
        <v>0.2693916666666667</v>
      </c>
      <c r="P76" s="383">
        <v>608.01052626666672</v>
      </c>
      <c r="Q76" s="383">
        <v>2256.9760000000001</v>
      </c>
      <c r="R76" s="383">
        <v>104</v>
      </c>
      <c r="S76" s="382">
        <v>0.2693916666666667</v>
      </c>
      <c r="T76" s="383">
        <v>3541.0866492000005</v>
      </c>
      <c r="U76" s="383">
        <v>13144.752</v>
      </c>
      <c r="V76" s="383">
        <v>1317</v>
      </c>
      <c r="W76" s="382">
        <v>0.2693916666666667</v>
      </c>
      <c r="X76" s="254" t="s">
        <v>536</v>
      </c>
      <c r="Y76" s="254">
        <v>12</v>
      </c>
      <c r="Z76" t="s">
        <v>95</v>
      </c>
      <c r="AA76" t="s">
        <v>2178</v>
      </c>
    </row>
    <row r="77" spans="1:27" ht="28.8" x14ac:dyDescent="0.3">
      <c r="A77" t="s">
        <v>1085</v>
      </c>
      <c r="B77">
        <v>331195</v>
      </c>
      <c r="C77">
        <v>2</v>
      </c>
      <c r="D77" s="147" t="s">
        <v>80</v>
      </c>
      <c r="E77" s="147" t="s">
        <v>96</v>
      </c>
      <c r="F77" s="147" t="s">
        <v>608</v>
      </c>
      <c r="G77" t="s">
        <v>7</v>
      </c>
      <c r="H77" s="240">
        <v>187.05563874999996</v>
      </c>
      <c r="I77" s="252">
        <v>308.32499999999999</v>
      </c>
      <c r="J77" s="253">
        <v>78</v>
      </c>
      <c r="K77" s="382">
        <v>0.60668333333333324</v>
      </c>
      <c r="L77" s="383">
        <v>43.42153953333333</v>
      </c>
      <c r="M77" s="383">
        <v>71.572000000000003</v>
      </c>
      <c r="N77" s="383">
        <v>12</v>
      </c>
      <c r="O77" s="382">
        <v>0.60668333333333324</v>
      </c>
      <c r="P77" s="383">
        <v>54.659134916666673</v>
      </c>
      <c r="Q77" s="383">
        <v>90.095000000000027</v>
      </c>
      <c r="R77" s="383">
        <v>6</v>
      </c>
      <c r="S77" s="382">
        <v>0.60668333333333324</v>
      </c>
      <c r="T77" s="383">
        <v>285.13631319999996</v>
      </c>
      <c r="U77" s="383">
        <v>469.99199999999996</v>
      </c>
      <c r="V77" s="383">
        <v>96</v>
      </c>
      <c r="W77" s="382">
        <v>0.60668333333333335</v>
      </c>
      <c r="X77" s="254" t="s">
        <v>536</v>
      </c>
      <c r="Y77" s="254">
        <v>6</v>
      </c>
      <c r="Z77" t="s">
        <v>96</v>
      </c>
      <c r="AA77" t="s">
        <v>2178</v>
      </c>
    </row>
    <row r="78" spans="1:27" x14ac:dyDescent="0.3">
      <c r="A78" t="s">
        <v>1211</v>
      </c>
      <c r="B78">
        <v>332260</v>
      </c>
      <c r="C78">
        <v>343</v>
      </c>
      <c r="D78" s="147" t="s">
        <v>281</v>
      </c>
      <c r="E78" s="147" t="s">
        <v>285</v>
      </c>
      <c r="F78" s="147" t="s">
        <v>909</v>
      </c>
      <c r="G78" t="s">
        <v>9</v>
      </c>
      <c r="H78" s="240">
        <v>96.881299200000029</v>
      </c>
      <c r="I78" s="252">
        <v>79.856000000000009</v>
      </c>
      <c r="J78" s="253">
        <v>33</v>
      </c>
      <c r="K78" s="382">
        <v>1.2132000000000003</v>
      </c>
      <c r="L78" s="383">
        <v>88.752859200000017</v>
      </c>
      <c r="M78" s="383">
        <v>73.155999999999992</v>
      </c>
      <c r="N78" s="383">
        <v>9</v>
      </c>
      <c r="O78" s="382">
        <v>1.2132000000000003</v>
      </c>
      <c r="P78" s="383">
        <v>86.907582000000019</v>
      </c>
      <c r="Q78" s="383">
        <v>71.635000000000005</v>
      </c>
      <c r="R78" s="383">
        <v>9</v>
      </c>
      <c r="S78" s="382">
        <v>1.2132000000000003</v>
      </c>
      <c r="T78" s="383">
        <v>272.54174040000009</v>
      </c>
      <c r="U78" s="383">
        <v>224.71699999999998</v>
      </c>
      <c r="V78" s="383">
        <v>49</v>
      </c>
      <c r="W78" s="382">
        <v>1.2128220846664921</v>
      </c>
      <c r="X78" s="254" t="s">
        <v>536</v>
      </c>
      <c r="Y78" s="254">
        <v>12</v>
      </c>
      <c r="Z78" t="s">
        <v>285</v>
      </c>
      <c r="AA78" t="s">
        <v>2178</v>
      </c>
    </row>
    <row r="79" spans="1:27" x14ac:dyDescent="0.3">
      <c r="A79" t="s">
        <v>1144</v>
      </c>
      <c r="B79">
        <v>331680</v>
      </c>
      <c r="C79">
        <v>169</v>
      </c>
      <c r="D79" s="147" t="s">
        <v>103</v>
      </c>
      <c r="E79" s="147" t="s">
        <v>148</v>
      </c>
      <c r="F79" s="147" t="s">
        <v>683</v>
      </c>
      <c r="G79" t="s">
        <v>5</v>
      </c>
      <c r="H79" s="240">
        <v>403.4118904</v>
      </c>
      <c r="I79" s="252">
        <v>723.47900000000004</v>
      </c>
      <c r="J79" s="253">
        <v>140</v>
      </c>
      <c r="K79" s="382">
        <v>0.55759999999999998</v>
      </c>
      <c r="L79" s="383">
        <v>111.98949920000003</v>
      </c>
      <c r="M79" s="383">
        <v>200.84200000000004</v>
      </c>
      <c r="N79" s="383">
        <v>17</v>
      </c>
      <c r="O79" s="382">
        <v>0.55759999999999998</v>
      </c>
      <c r="P79" s="383">
        <v>354.69214799999997</v>
      </c>
      <c r="Q79" s="383">
        <v>636.10500000000002</v>
      </c>
      <c r="R79" s="383">
        <v>29</v>
      </c>
      <c r="S79" s="382">
        <v>0.55759999999999998</v>
      </c>
      <c r="T79" s="383">
        <v>870.09353759999999</v>
      </c>
      <c r="U79" s="383">
        <v>1560.4260000000002</v>
      </c>
      <c r="V79" s="383">
        <v>185</v>
      </c>
      <c r="W79" s="382">
        <v>0.55759999999999998</v>
      </c>
      <c r="X79" s="254" t="s">
        <v>536</v>
      </c>
      <c r="Y79" s="254">
        <v>12</v>
      </c>
      <c r="Z79" t="s">
        <v>148</v>
      </c>
      <c r="AA79" t="s">
        <v>2178</v>
      </c>
    </row>
    <row r="80" spans="1:27" x14ac:dyDescent="0.3">
      <c r="A80" t="s">
        <v>1243</v>
      </c>
      <c r="B80">
        <v>332570</v>
      </c>
      <c r="C80">
        <v>709</v>
      </c>
      <c r="D80" s="147" t="s">
        <v>347</v>
      </c>
      <c r="E80" s="147" t="s">
        <v>348</v>
      </c>
      <c r="F80" s="147" t="s">
        <v>978</v>
      </c>
      <c r="G80" t="s">
        <v>14</v>
      </c>
      <c r="H80" s="240">
        <v>0</v>
      </c>
      <c r="I80" s="252">
        <v>0</v>
      </c>
      <c r="J80" s="253">
        <v>0</v>
      </c>
      <c r="K80" s="382">
        <v>0</v>
      </c>
      <c r="L80" s="383">
        <v>0</v>
      </c>
      <c r="M80" s="383">
        <v>0</v>
      </c>
      <c r="N80" s="383">
        <v>0</v>
      </c>
      <c r="O80" s="382">
        <v>0</v>
      </c>
      <c r="P80" s="383">
        <v>0</v>
      </c>
      <c r="Q80" s="383">
        <v>0</v>
      </c>
      <c r="R80" s="383">
        <v>0</v>
      </c>
      <c r="S80" s="382" t="s">
        <v>490</v>
      </c>
      <c r="T80" s="383">
        <v>0</v>
      </c>
      <c r="U80" s="383">
        <v>0</v>
      </c>
      <c r="V80" s="383">
        <v>0</v>
      </c>
      <c r="W80" s="382">
        <v>0</v>
      </c>
      <c r="X80" s="254">
        <v>0</v>
      </c>
      <c r="Y80" s="254">
        <v>0</v>
      </c>
      <c r="Z80" t="s">
        <v>348</v>
      </c>
      <c r="AA80" t="s">
        <v>2178</v>
      </c>
    </row>
    <row r="81" spans="1:27" x14ac:dyDescent="0.3">
      <c r="A81" t="s">
        <v>1212</v>
      </c>
      <c r="B81">
        <v>332270</v>
      </c>
      <c r="C81">
        <v>343</v>
      </c>
      <c r="D81" s="147" t="s">
        <v>281</v>
      </c>
      <c r="E81" s="147" t="s">
        <v>286</v>
      </c>
      <c r="F81" s="147" t="s">
        <v>911</v>
      </c>
      <c r="G81" t="s">
        <v>9</v>
      </c>
      <c r="H81" s="240">
        <v>37.486666800000009</v>
      </c>
      <c r="I81" s="252">
        <v>30.899000000000001</v>
      </c>
      <c r="J81" s="253">
        <v>17</v>
      </c>
      <c r="K81" s="382">
        <v>1.2132000000000003</v>
      </c>
      <c r="L81" s="383">
        <v>53.874572400000027</v>
      </c>
      <c r="M81" s="383">
        <v>44.407000000000011</v>
      </c>
      <c r="N81" s="383">
        <v>4</v>
      </c>
      <c r="O81" s="382">
        <v>1.2132000000000003</v>
      </c>
      <c r="P81" s="383">
        <v>26.027992800000007</v>
      </c>
      <c r="Q81" s="383">
        <v>21.454000000000001</v>
      </c>
      <c r="R81" s="383">
        <v>6</v>
      </c>
      <c r="S81" s="382">
        <v>1.2132000000000003</v>
      </c>
      <c r="T81" s="383">
        <v>117.38923200000004</v>
      </c>
      <c r="U81" s="383">
        <v>96.759999999999991</v>
      </c>
      <c r="V81" s="383">
        <v>28</v>
      </c>
      <c r="W81" s="382">
        <v>1.2132000000000005</v>
      </c>
      <c r="X81" s="254" t="s">
        <v>536</v>
      </c>
      <c r="Y81" s="254">
        <v>12</v>
      </c>
      <c r="Z81" t="s">
        <v>286</v>
      </c>
      <c r="AA81" t="s">
        <v>2178</v>
      </c>
    </row>
    <row r="82" spans="1:27" ht="28.8" x14ac:dyDescent="0.3">
      <c r="A82" t="s">
        <v>1066</v>
      </c>
      <c r="B82">
        <v>331050</v>
      </c>
      <c r="C82">
        <v>2</v>
      </c>
      <c r="D82" s="147" t="s">
        <v>80</v>
      </c>
      <c r="E82" s="147" t="s">
        <v>615</v>
      </c>
      <c r="F82" s="147" t="s">
        <v>614</v>
      </c>
      <c r="G82" t="s">
        <v>14</v>
      </c>
      <c r="H82" s="240">
        <v>175.79648815000002</v>
      </c>
      <c r="I82" s="252">
        <v>200.80700000000002</v>
      </c>
      <c r="J82" s="253">
        <v>70</v>
      </c>
      <c r="K82" s="382">
        <v>0.87545000000000006</v>
      </c>
      <c r="L82" s="383">
        <v>35.742872599999998</v>
      </c>
      <c r="M82" s="383">
        <v>40.828000000000003</v>
      </c>
      <c r="N82" s="383">
        <v>11</v>
      </c>
      <c r="O82" s="382">
        <v>0.87544999999999995</v>
      </c>
      <c r="P82" s="383">
        <v>252.90087144999995</v>
      </c>
      <c r="Q82" s="383">
        <v>288.88099999999997</v>
      </c>
      <c r="R82" s="383">
        <v>26</v>
      </c>
      <c r="S82" s="382">
        <v>0.87544999999999995</v>
      </c>
      <c r="T82" s="383">
        <v>464.44023219999997</v>
      </c>
      <c r="U82" s="383">
        <v>530.51599999999996</v>
      </c>
      <c r="V82" s="383">
        <v>104</v>
      </c>
      <c r="W82" s="382">
        <v>0.87544999999999995</v>
      </c>
      <c r="X82" s="254" t="s">
        <v>536</v>
      </c>
      <c r="Y82" s="254">
        <v>12</v>
      </c>
      <c r="Z82" t="s">
        <v>615</v>
      </c>
      <c r="AA82" t="s">
        <v>2178</v>
      </c>
    </row>
    <row r="83" spans="1:27" x14ac:dyDescent="0.3">
      <c r="A83" t="s">
        <v>1244</v>
      </c>
      <c r="B83">
        <v>332580</v>
      </c>
      <c r="C83">
        <v>394</v>
      </c>
      <c r="D83" s="147" t="s">
        <v>349</v>
      </c>
      <c r="E83" s="147" t="s">
        <v>350</v>
      </c>
      <c r="F83" s="147" t="s">
        <v>980</v>
      </c>
      <c r="G83" t="s">
        <v>14</v>
      </c>
      <c r="H83" s="240">
        <v>31.593085999999996</v>
      </c>
      <c r="I83" s="252">
        <v>30.912999999999997</v>
      </c>
      <c r="J83" s="253">
        <v>37</v>
      </c>
      <c r="K83" s="382">
        <v>1.022</v>
      </c>
      <c r="L83" s="383">
        <v>27.303752000000003</v>
      </c>
      <c r="M83" s="383">
        <v>26.716000000000001</v>
      </c>
      <c r="N83" s="383">
        <v>13</v>
      </c>
      <c r="O83" s="382">
        <v>1.022</v>
      </c>
      <c r="P83" s="383">
        <v>6.5827020000000003</v>
      </c>
      <c r="Q83" s="383">
        <v>6.4409999999999998</v>
      </c>
      <c r="R83" s="383">
        <v>8</v>
      </c>
      <c r="S83" s="382">
        <v>1.022</v>
      </c>
      <c r="T83" s="383">
        <v>65.47954</v>
      </c>
      <c r="U83" s="383">
        <v>64.070000000000007</v>
      </c>
      <c r="V83" s="383">
        <v>58</v>
      </c>
      <c r="W83" s="382">
        <v>1.0219999999999998</v>
      </c>
      <c r="X83" s="254" t="s">
        <v>536</v>
      </c>
      <c r="Y83" s="254">
        <v>3</v>
      </c>
      <c r="Z83" t="s">
        <v>350</v>
      </c>
      <c r="AA83" t="s">
        <v>2178</v>
      </c>
    </row>
    <row r="84" spans="1:27" x14ac:dyDescent="0.3">
      <c r="A84" t="s">
        <v>1246</v>
      </c>
      <c r="B84">
        <v>332600</v>
      </c>
      <c r="C84">
        <v>92</v>
      </c>
      <c r="D84" s="147" t="s">
        <v>353</v>
      </c>
      <c r="E84" s="147" t="s">
        <v>354</v>
      </c>
      <c r="F84" s="147" t="s">
        <v>984</v>
      </c>
      <c r="G84" t="s">
        <v>14</v>
      </c>
      <c r="H84" s="240">
        <v>222.40329473333333</v>
      </c>
      <c r="I84" s="252">
        <v>305.71600000000001</v>
      </c>
      <c r="J84" s="253">
        <v>111</v>
      </c>
      <c r="K84" s="382">
        <v>0.72748333333333326</v>
      </c>
      <c r="L84" s="383">
        <v>383.06944386666652</v>
      </c>
      <c r="M84" s="383">
        <v>526.56799999999987</v>
      </c>
      <c r="N84" s="383">
        <v>43</v>
      </c>
      <c r="O84" s="382">
        <v>0.72748333333333326</v>
      </c>
      <c r="P84" s="383">
        <v>231.66415756666666</v>
      </c>
      <c r="Q84" s="383">
        <v>318.44600000000003</v>
      </c>
      <c r="R84" s="383">
        <v>13</v>
      </c>
      <c r="S84" s="382">
        <v>0.72748333333333326</v>
      </c>
      <c r="T84" s="383">
        <v>837.13689616666647</v>
      </c>
      <c r="U84" s="383">
        <v>1150.7299999999998</v>
      </c>
      <c r="V84" s="383">
        <v>163</v>
      </c>
      <c r="W84" s="382">
        <v>0.72748333333333326</v>
      </c>
      <c r="X84" s="254" t="s">
        <v>536</v>
      </c>
      <c r="Y84" s="254">
        <v>12</v>
      </c>
      <c r="Z84" t="s">
        <v>354</v>
      </c>
      <c r="AA84" t="s">
        <v>2178</v>
      </c>
    </row>
    <row r="85" spans="1:27" x14ac:dyDescent="0.3">
      <c r="A85" t="s">
        <v>1247</v>
      </c>
      <c r="B85">
        <v>332610</v>
      </c>
      <c r="C85">
        <v>586</v>
      </c>
      <c r="D85" s="147" t="s">
        <v>355</v>
      </c>
      <c r="E85" s="147" t="s">
        <v>356</v>
      </c>
      <c r="F85" s="147" t="s">
        <v>986</v>
      </c>
      <c r="G85" t="s">
        <v>7</v>
      </c>
      <c r="H85" s="240">
        <v>114.87672000000001</v>
      </c>
      <c r="I85" s="252">
        <v>124.866</v>
      </c>
      <c r="J85" s="253">
        <v>40</v>
      </c>
      <c r="K85" s="382">
        <v>0.92</v>
      </c>
      <c r="L85" s="383">
        <v>40.265640000000012</v>
      </c>
      <c r="M85" s="383">
        <v>43.76700000000001</v>
      </c>
      <c r="N85" s="383">
        <v>13</v>
      </c>
      <c r="O85" s="382">
        <v>0.92</v>
      </c>
      <c r="P85" s="383">
        <v>107.37596000000001</v>
      </c>
      <c r="Q85" s="383">
        <v>116.71300000000001</v>
      </c>
      <c r="R85" s="383">
        <v>10</v>
      </c>
      <c r="S85" s="382">
        <v>0.92</v>
      </c>
      <c r="T85" s="383">
        <v>262.51832000000002</v>
      </c>
      <c r="U85" s="383">
        <v>289.56800000000004</v>
      </c>
      <c r="V85" s="383">
        <v>65</v>
      </c>
      <c r="W85" s="382">
        <v>0.90658608686042652</v>
      </c>
      <c r="X85" s="254" t="s">
        <v>536</v>
      </c>
      <c r="Y85" s="254">
        <v>12</v>
      </c>
      <c r="Z85" t="s">
        <v>356</v>
      </c>
      <c r="AA85" t="s">
        <v>2178</v>
      </c>
    </row>
    <row r="86" spans="1:27" x14ac:dyDescent="0.3">
      <c r="A86" t="s">
        <v>1145</v>
      </c>
      <c r="B86">
        <v>331685</v>
      </c>
      <c r="C86">
        <v>61</v>
      </c>
      <c r="D86" s="147" t="s">
        <v>103</v>
      </c>
      <c r="E86" s="147" t="s">
        <v>149</v>
      </c>
      <c r="F86" s="147" t="s">
        <v>721</v>
      </c>
      <c r="G86" t="s">
        <v>5</v>
      </c>
      <c r="H86" s="240">
        <v>153.68438799999998</v>
      </c>
      <c r="I86" s="252">
        <v>282.82</v>
      </c>
      <c r="J86" s="253">
        <v>74</v>
      </c>
      <c r="K86" s="382">
        <v>0.54339999999999999</v>
      </c>
      <c r="L86" s="383">
        <v>24.015563000000004</v>
      </c>
      <c r="M86" s="383">
        <v>44.195000000000007</v>
      </c>
      <c r="N86" s="383">
        <v>16</v>
      </c>
      <c r="O86" s="382">
        <v>0.54339999999999999</v>
      </c>
      <c r="P86" s="383">
        <v>242.97587600000003</v>
      </c>
      <c r="Q86" s="383">
        <v>447.14000000000004</v>
      </c>
      <c r="R86" s="383">
        <v>26</v>
      </c>
      <c r="S86" s="382">
        <v>0.54339999999999999</v>
      </c>
      <c r="T86" s="383">
        <v>420.67582700000003</v>
      </c>
      <c r="U86" s="383">
        <v>774.15500000000009</v>
      </c>
      <c r="V86" s="383">
        <v>115</v>
      </c>
      <c r="W86" s="382">
        <v>0.54339999999999999</v>
      </c>
      <c r="X86" s="254" t="s">
        <v>536</v>
      </c>
      <c r="Y86" s="254">
        <v>12</v>
      </c>
      <c r="Z86" t="s">
        <v>149</v>
      </c>
      <c r="AA86" t="s">
        <v>2178</v>
      </c>
    </row>
    <row r="87" spans="1:27" x14ac:dyDescent="0.3">
      <c r="A87" t="s">
        <v>1251</v>
      </c>
      <c r="B87">
        <v>332630</v>
      </c>
      <c r="C87">
        <v>363</v>
      </c>
      <c r="D87" s="147" t="s">
        <v>363</v>
      </c>
      <c r="E87" s="147" t="s">
        <v>364</v>
      </c>
      <c r="F87" s="147" t="s">
        <v>1001</v>
      </c>
      <c r="G87" t="s">
        <v>13</v>
      </c>
      <c r="H87" s="240">
        <v>134.79946999999999</v>
      </c>
      <c r="I87" s="252">
        <v>239.28899999999999</v>
      </c>
      <c r="J87" s="253">
        <v>126</v>
      </c>
      <c r="K87" s="382">
        <v>0.56333333333333335</v>
      </c>
      <c r="L87" s="383">
        <v>35.750823333333337</v>
      </c>
      <c r="M87" s="383">
        <v>63.463000000000001</v>
      </c>
      <c r="N87" s="383">
        <v>27</v>
      </c>
      <c r="O87" s="382">
        <v>0.56333333333333335</v>
      </c>
      <c r="P87" s="383">
        <v>16.369903333333333</v>
      </c>
      <c r="Q87" s="383">
        <v>29.058999999999997</v>
      </c>
      <c r="R87" s="383">
        <v>15</v>
      </c>
      <c r="S87" s="382">
        <v>0.56333333333333335</v>
      </c>
      <c r="T87" s="383">
        <v>186.92019666666664</v>
      </c>
      <c r="U87" s="383">
        <v>331.81099999999998</v>
      </c>
      <c r="V87" s="383">
        <v>167</v>
      </c>
      <c r="W87" s="382">
        <v>0.56333333333333324</v>
      </c>
      <c r="X87" s="254" t="s">
        <v>536</v>
      </c>
      <c r="Y87" s="254">
        <v>6</v>
      </c>
      <c r="Z87" t="s">
        <v>364</v>
      </c>
      <c r="AA87" t="s">
        <v>2178</v>
      </c>
    </row>
    <row r="88" spans="1:27" ht="28.8" x14ac:dyDescent="0.3">
      <c r="A88" t="s">
        <v>1086</v>
      </c>
      <c r="B88">
        <v>331200</v>
      </c>
      <c r="C88">
        <v>2</v>
      </c>
      <c r="D88" s="147" t="s">
        <v>80</v>
      </c>
      <c r="E88" s="147" t="s">
        <v>394</v>
      </c>
      <c r="F88" s="147" t="s">
        <v>611</v>
      </c>
      <c r="G88" t="s">
        <v>14</v>
      </c>
      <c r="H88" s="240">
        <v>71.950803308333306</v>
      </c>
      <c r="I88" s="252">
        <v>173.60899999999998</v>
      </c>
      <c r="J88" s="253">
        <v>48</v>
      </c>
      <c r="K88" s="382">
        <v>0.41444166666666654</v>
      </c>
      <c r="L88" s="383">
        <v>11.297265391666665</v>
      </c>
      <c r="M88" s="383">
        <v>27.259</v>
      </c>
      <c r="N88" s="383">
        <v>5</v>
      </c>
      <c r="O88" s="382">
        <v>0.4144416666666666</v>
      </c>
      <c r="P88" s="383">
        <v>66.464424524999984</v>
      </c>
      <c r="Q88" s="383">
        <v>160.37099999999998</v>
      </c>
      <c r="R88" s="383">
        <v>9</v>
      </c>
      <c r="S88" s="382">
        <v>0.4144416666666666</v>
      </c>
      <c r="T88" s="383">
        <v>149.71249322499995</v>
      </c>
      <c r="U88" s="383">
        <v>361.23899999999998</v>
      </c>
      <c r="V88" s="383">
        <v>62</v>
      </c>
      <c r="W88" s="382">
        <v>0.41444166666666654</v>
      </c>
      <c r="X88" s="254" t="s">
        <v>536</v>
      </c>
      <c r="Y88" s="254">
        <v>12</v>
      </c>
      <c r="Z88" t="s">
        <v>394</v>
      </c>
      <c r="AA88" t="s">
        <v>2178</v>
      </c>
    </row>
    <row r="89" spans="1:27" ht="28.8" x14ac:dyDescent="0.3">
      <c r="A89" t="s">
        <v>1087</v>
      </c>
      <c r="B89">
        <v>331210</v>
      </c>
      <c r="C89">
        <v>2</v>
      </c>
      <c r="D89" s="147" t="s">
        <v>80</v>
      </c>
      <c r="E89" s="147" t="s">
        <v>1088</v>
      </c>
      <c r="F89" s="147" t="s">
        <v>587</v>
      </c>
      <c r="G89" t="s">
        <v>13</v>
      </c>
      <c r="H89" s="240">
        <v>457.6012300000001</v>
      </c>
      <c r="I89" s="252">
        <v>1617.68</v>
      </c>
      <c r="J89" s="253">
        <v>340</v>
      </c>
      <c r="K89" s="382">
        <v>0.28287500000000004</v>
      </c>
      <c r="L89" s="383">
        <v>265.27395175000004</v>
      </c>
      <c r="M89" s="383">
        <v>937.77799999999991</v>
      </c>
      <c r="N89" s="383">
        <v>128</v>
      </c>
      <c r="O89" s="382">
        <v>0.28287500000000004</v>
      </c>
      <c r="P89" s="383">
        <v>232.5291903750001</v>
      </c>
      <c r="Q89" s="383">
        <v>822.02100000000019</v>
      </c>
      <c r="R89" s="383">
        <v>55</v>
      </c>
      <c r="S89" s="382">
        <v>0.28287500000000004</v>
      </c>
      <c r="T89" s="383">
        <v>955.40437212500024</v>
      </c>
      <c r="U89" s="383">
        <v>3377.4789999999998</v>
      </c>
      <c r="V89" s="383">
        <v>517</v>
      </c>
      <c r="W89" s="382">
        <v>0.2828750000000001</v>
      </c>
      <c r="X89" s="254" t="s">
        <v>536</v>
      </c>
      <c r="Y89" s="254">
        <v>12</v>
      </c>
      <c r="Z89" t="s">
        <v>1088</v>
      </c>
      <c r="AA89" t="s">
        <v>2178</v>
      </c>
    </row>
    <row r="90" spans="1:27" x14ac:dyDescent="0.3">
      <c r="A90" t="s">
        <v>1146</v>
      </c>
      <c r="B90">
        <v>331690</v>
      </c>
      <c r="C90">
        <v>169</v>
      </c>
      <c r="D90" s="147" t="s">
        <v>103</v>
      </c>
      <c r="E90" s="147" t="s">
        <v>150</v>
      </c>
      <c r="F90" s="147" t="s">
        <v>685</v>
      </c>
      <c r="G90" t="s">
        <v>6</v>
      </c>
      <c r="H90" s="240">
        <v>670.70336249999991</v>
      </c>
      <c r="I90" s="252">
        <v>1147.875</v>
      </c>
      <c r="J90" s="253">
        <v>232</v>
      </c>
      <c r="K90" s="382">
        <v>0.58429999999999993</v>
      </c>
      <c r="L90" s="383">
        <v>326.37946260000001</v>
      </c>
      <c r="M90" s="383">
        <v>558.58200000000011</v>
      </c>
      <c r="N90" s="383">
        <v>45</v>
      </c>
      <c r="O90" s="382">
        <v>0.58429999999999993</v>
      </c>
      <c r="P90" s="383">
        <v>668.59228659999985</v>
      </c>
      <c r="Q90" s="383">
        <v>1144.2619999999999</v>
      </c>
      <c r="R90" s="383">
        <v>54</v>
      </c>
      <c r="S90" s="382">
        <v>0.58429999999999993</v>
      </c>
      <c r="T90" s="383">
        <v>1665.6751116999999</v>
      </c>
      <c r="U90" s="383">
        <v>2850.7190000000001</v>
      </c>
      <c r="V90" s="383">
        <v>330</v>
      </c>
      <c r="W90" s="382">
        <v>0.58429999999999993</v>
      </c>
      <c r="X90" s="254" t="s">
        <v>536</v>
      </c>
      <c r="Y90" s="254">
        <v>12</v>
      </c>
      <c r="Z90" t="s">
        <v>150</v>
      </c>
      <c r="AA90" t="s">
        <v>2178</v>
      </c>
    </row>
    <row r="91" spans="1:27" ht="28.8" x14ac:dyDescent="0.3">
      <c r="A91" t="s">
        <v>1089</v>
      </c>
      <c r="B91">
        <v>331220</v>
      </c>
      <c r="C91">
        <v>2</v>
      </c>
      <c r="D91" s="147" t="s">
        <v>80</v>
      </c>
      <c r="E91" s="147" t="s">
        <v>1090</v>
      </c>
      <c r="F91" s="147" t="s">
        <v>611</v>
      </c>
      <c r="G91" t="s">
        <v>14</v>
      </c>
      <c r="H91" s="240">
        <v>1525.262201333333</v>
      </c>
      <c r="I91" s="252">
        <v>3680.06</v>
      </c>
      <c r="J91" s="253">
        <v>769</v>
      </c>
      <c r="K91" s="382">
        <v>0.41446666666666659</v>
      </c>
      <c r="L91" s="383">
        <v>1069.0255839999998</v>
      </c>
      <c r="M91" s="383">
        <v>2579.2799999999997</v>
      </c>
      <c r="N91" s="383">
        <v>148</v>
      </c>
      <c r="O91" s="382">
        <v>0.41446666666666659</v>
      </c>
      <c r="P91" s="383">
        <v>539.57923253333331</v>
      </c>
      <c r="Q91" s="383">
        <v>1301.8640000000003</v>
      </c>
      <c r="R91" s="383">
        <v>81</v>
      </c>
      <c r="S91" s="382">
        <v>0.41446666666666659</v>
      </c>
      <c r="T91" s="383">
        <v>3133.8670178666662</v>
      </c>
      <c r="U91" s="383">
        <v>7561.2039999999997</v>
      </c>
      <c r="V91" s="383">
        <v>998</v>
      </c>
      <c r="W91" s="382">
        <v>0.41446666666666659</v>
      </c>
      <c r="X91" s="254" t="s">
        <v>536</v>
      </c>
      <c r="Y91" s="254">
        <v>12</v>
      </c>
      <c r="Z91" t="s">
        <v>1090</v>
      </c>
      <c r="AA91" t="s">
        <v>2178</v>
      </c>
    </row>
    <row r="92" spans="1:27" x14ac:dyDescent="0.3">
      <c r="A92" t="s">
        <v>1147</v>
      </c>
      <c r="B92">
        <v>331700</v>
      </c>
      <c r="C92">
        <v>169</v>
      </c>
      <c r="D92" s="147" t="s">
        <v>103</v>
      </c>
      <c r="E92" s="147" t="s">
        <v>151</v>
      </c>
      <c r="F92" s="147" t="s">
        <v>687</v>
      </c>
      <c r="G92" t="s">
        <v>9</v>
      </c>
      <c r="H92" s="240">
        <v>406.04743270000006</v>
      </c>
      <c r="I92" s="252">
        <v>749.92599999999993</v>
      </c>
      <c r="J92" s="253">
        <v>137</v>
      </c>
      <c r="K92" s="382">
        <v>0.5414500000000001</v>
      </c>
      <c r="L92" s="383">
        <v>29.168452950000006</v>
      </c>
      <c r="M92" s="383">
        <v>53.871000000000002</v>
      </c>
      <c r="N92" s="383">
        <v>21</v>
      </c>
      <c r="O92" s="382">
        <v>0.5414500000000001</v>
      </c>
      <c r="P92" s="383">
        <v>393.6151992500001</v>
      </c>
      <c r="Q92" s="383">
        <v>726.96500000000003</v>
      </c>
      <c r="R92" s="383">
        <v>23</v>
      </c>
      <c r="S92" s="382">
        <v>0.5414500000000001</v>
      </c>
      <c r="T92" s="383">
        <v>828.83108490000018</v>
      </c>
      <c r="U92" s="383">
        <v>1530.7619999999999</v>
      </c>
      <c r="V92" s="383">
        <v>180</v>
      </c>
      <c r="W92" s="382">
        <v>0.5414500000000001</v>
      </c>
      <c r="X92" s="254" t="s">
        <v>536</v>
      </c>
      <c r="Y92" s="254">
        <v>12</v>
      </c>
      <c r="Z92" t="s">
        <v>151</v>
      </c>
      <c r="AA92" t="s">
        <v>2178</v>
      </c>
    </row>
    <row r="93" spans="1:27" x14ac:dyDescent="0.3">
      <c r="A93" t="s">
        <v>1093</v>
      </c>
      <c r="B93">
        <v>331250</v>
      </c>
      <c r="C93">
        <v>169</v>
      </c>
      <c r="D93" s="147" t="s">
        <v>103</v>
      </c>
      <c r="E93" s="147" t="s">
        <v>105</v>
      </c>
      <c r="F93" s="147" t="s">
        <v>629</v>
      </c>
      <c r="G93" t="s">
        <v>11</v>
      </c>
      <c r="H93" s="240">
        <v>275.73849289999998</v>
      </c>
      <c r="I93" s="252">
        <v>446.25100000000003</v>
      </c>
      <c r="J93" s="253">
        <v>87</v>
      </c>
      <c r="K93" s="382">
        <v>0.61789999999999989</v>
      </c>
      <c r="L93" s="383">
        <v>23.510477099999992</v>
      </c>
      <c r="M93" s="383">
        <v>38.048999999999992</v>
      </c>
      <c r="N93" s="383">
        <v>9</v>
      </c>
      <c r="O93" s="382">
        <v>0.61789999999999989</v>
      </c>
      <c r="P93" s="383">
        <v>401.2865043999999</v>
      </c>
      <c r="Q93" s="383">
        <v>649.43599999999992</v>
      </c>
      <c r="R93" s="383">
        <v>24</v>
      </c>
      <c r="S93" s="382">
        <v>0.61789999999999989</v>
      </c>
      <c r="T93" s="383">
        <v>700.53547439999988</v>
      </c>
      <c r="U93" s="383">
        <v>1133.7360000000001</v>
      </c>
      <c r="V93" s="383">
        <v>120</v>
      </c>
      <c r="W93" s="382">
        <v>0.61789999999999989</v>
      </c>
      <c r="X93" s="254" t="s">
        <v>536</v>
      </c>
      <c r="Y93" s="254">
        <v>12</v>
      </c>
      <c r="Z93" t="s">
        <v>105</v>
      </c>
      <c r="AA93" t="s">
        <v>2178</v>
      </c>
    </row>
    <row r="94" spans="1:27" x14ac:dyDescent="0.3">
      <c r="A94" t="s">
        <v>1252</v>
      </c>
      <c r="B94">
        <v>332710</v>
      </c>
      <c r="C94">
        <v>664</v>
      </c>
      <c r="D94" s="147" t="s">
        <v>365</v>
      </c>
      <c r="E94" s="147" t="s">
        <v>366</v>
      </c>
      <c r="F94" s="147" t="s">
        <v>1006</v>
      </c>
      <c r="G94" t="s">
        <v>9</v>
      </c>
      <c r="H94" s="240">
        <v>89.463000000000008</v>
      </c>
      <c r="I94" s="252">
        <v>119.28400000000001</v>
      </c>
      <c r="J94" s="253">
        <v>101</v>
      </c>
      <c r="K94" s="382">
        <v>0.75</v>
      </c>
      <c r="L94" s="383">
        <v>75.315000000000012</v>
      </c>
      <c r="M94" s="383">
        <v>100.42000000000002</v>
      </c>
      <c r="N94" s="383">
        <v>7</v>
      </c>
      <c r="O94" s="382">
        <v>0.75</v>
      </c>
      <c r="P94" s="383">
        <v>8.3730000000000011</v>
      </c>
      <c r="Q94" s="383">
        <v>11.164000000000001</v>
      </c>
      <c r="R94" s="383">
        <v>10</v>
      </c>
      <c r="S94" s="382">
        <v>0.75</v>
      </c>
      <c r="T94" s="383">
        <v>173.15100000000001</v>
      </c>
      <c r="U94" s="383">
        <v>237.66199999999998</v>
      </c>
      <c r="V94" s="383">
        <v>121</v>
      </c>
      <c r="W94" s="382">
        <v>0.72855988757142509</v>
      </c>
      <c r="X94" s="254" t="s">
        <v>536</v>
      </c>
      <c r="Y94" s="254">
        <v>12</v>
      </c>
      <c r="Z94" t="s">
        <v>366</v>
      </c>
      <c r="AA94" t="s">
        <v>2178</v>
      </c>
    </row>
    <row r="95" spans="1:27" x14ac:dyDescent="0.3">
      <c r="A95" t="s">
        <v>1253</v>
      </c>
      <c r="B95">
        <v>332720</v>
      </c>
      <c r="C95">
        <v>344</v>
      </c>
      <c r="D95" s="147" t="s">
        <v>367</v>
      </c>
      <c r="E95" s="147" t="s">
        <v>368</v>
      </c>
      <c r="F95" s="147" t="s">
        <v>1008</v>
      </c>
      <c r="G95" t="s">
        <v>9</v>
      </c>
      <c r="H95" s="240">
        <v>321.31125000000009</v>
      </c>
      <c r="I95" s="252">
        <v>494.32499999999999</v>
      </c>
      <c r="J95" s="253">
        <v>157</v>
      </c>
      <c r="K95" s="382">
        <v>0.65000000000000024</v>
      </c>
      <c r="L95" s="383">
        <v>307.66905000000008</v>
      </c>
      <c r="M95" s="383">
        <v>473.33699999999999</v>
      </c>
      <c r="N95" s="383">
        <v>30</v>
      </c>
      <c r="O95" s="382">
        <v>0.65000000000000024</v>
      </c>
      <c r="P95" s="383">
        <v>36.792600000000007</v>
      </c>
      <c r="Q95" s="383">
        <v>56.603999999999999</v>
      </c>
      <c r="R95" s="383">
        <v>16</v>
      </c>
      <c r="S95" s="382">
        <v>0.65000000000000013</v>
      </c>
      <c r="T95" s="383">
        <v>665.77290000000016</v>
      </c>
      <c r="U95" s="383">
        <v>1041.979</v>
      </c>
      <c r="V95" s="383">
        <v>211</v>
      </c>
      <c r="W95" s="382">
        <v>0.63895040111173074</v>
      </c>
      <c r="X95" s="254" t="s">
        <v>536</v>
      </c>
      <c r="Y95" s="254">
        <v>12</v>
      </c>
      <c r="Z95" t="s">
        <v>368</v>
      </c>
      <c r="AA95" t="s">
        <v>2178</v>
      </c>
    </row>
    <row r="96" spans="1:27" x14ac:dyDescent="0.3">
      <c r="A96" t="s">
        <v>1148</v>
      </c>
      <c r="B96">
        <v>331710</v>
      </c>
      <c r="C96">
        <v>169</v>
      </c>
      <c r="D96" s="147" t="s">
        <v>103</v>
      </c>
      <c r="E96" s="147" t="s">
        <v>152</v>
      </c>
      <c r="F96" s="147" t="s">
        <v>687</v>
      </c>
      <c r="G96" t="s">
        <v>9</v>
      </c>
      <c r="H96" s="240">
        <v>213.75200665000006</v>
      </c>
      <c r="I96" s="252">
        <v>394.77700000000004</v>
      </c>
      <c r="J96" s="253">
        <v>93</v>
      </c>
      <c r="K96" s="382">
        <v>0.5414500000000001</v>
      </c>
      <c r="L96" s="383">
        <v>0</v>
      </c>
      <c r="M96" s="383">
        <v>0</v>
      </c>
      <c r="N96" s="383">
        <v>13</v>
      </c>
      <c r="O96" s="382">
        <v>0</v>
      </c>
      <c r="P96" s="383">
        <v>300.04939055000006</v>
      </c>
      <c r="Q96" s="383">
        <v>554.15899999999999</v>
      </c>
      <c r="R96" s="383">
        <v>22</v>
      </c>
      <c r="S96" s="382">
        <v>0.5414500000000001</v>
      </c>
      <c r="T96" s="383">
        <v>513.80139720000011</v>
      </c>
      <c r="U96" s="383">
        <v>948.93599999999992</v>
      </c>
      <c r="V96" s="383">
        <v>128</v>
      </c>
      <c r="W96" s="382">
        <v>0.54145000000000021</v>
      </c>
      <c r="X96" s="254" t="s">
        <v>536</v>
      </c>
      <c r="Y96" s="254">
        <v>12</v>
      </c>
      <c r="Z96" t="s">
        <v>152</v>
      </c>
      <c r="AA96" t="s">
        <v>2178</v>
      </c>
    </row>
    <row r="97" spans="1:27" x14ac:dyDescent="0.3">
      <c r="A97" t="s">
        <v>1254</v>
      </c>
      <c r="B97">
        <v>332730</v>
      </c>
      <c r="C97">
        <v>729</v>
      </c>
      <c r="D97" s="147" t="s">
        <v>369</v>
      </c>
      <c r="E97" s="147" t="s">
        <v>370</v>
      </c>
      <c r="F97" s="147" t="s">
        <v>1010</v>
      </c>
      <c r="G97" t="s">
        <v>6</v>
      </c>
      <c r="H97" s="240">
        <v>62.64113312500001</v>
      </c>
      <c r="I97" s="252">
        <v>123.583</v>
      </c>
      <c r="J97" s="253">
        <v>33</v>
      </c>
      <c r="K97" s="382">
        <v>0.50687500000000008</v>
      </c>
      <c r="L97" s="383">
        <v>68.371355000000008</v>
      </c>
      <c r="M97" s="383">
        <v>134.88800000000001</v>
      </c>
      <c r="N97" s="383">
        <v>6</v>
      </c>
      <c r="O97" s="382">
        <v>0.50687500000000008</v>
      </c>
      <c r="P97" s="383">
        <v>16.436435625000001</v>
      </c>
      <c r="Q97" s="383">
        <v>32.427</v>
      </c>
      <c r="R97" s="383">
        <v>8</v>
      </c>
      <c r="S97" s="382">
        <v>0.50687500000000008</v>
      </c>
      <c r="T97" s="383">
        <v>147.44892375000001</v>
      </c>
      <c r="U97" s="383">
        <v>290.89799999999997</v>
      </c>
      <c r="V97" s="383">
        <v>47</v>
      </c>
      <c r="W97" s="382">
        <v>0.50687500000000008</v>
      </c>
      <c r="X97" s="254" t="s">
        <v>536</v>
      </c>
      <c r="Y97" s="254">
        <v>4</v>
      </c>
      <c r="Z97" t="s">
        <v>370</v>
      </c>
      <c r="AA97" t="s">
        <v>2178</v>
      </c>
    </row>
    <row r="98" spans="1:27" ht="28.8" x14ac:dyDescent="0.3">
      <c r="A98" t="s">
        <v>1256</v>
      </c>
      <c r="B98">
        <v>332850</v>
      </c>
      <c r="C98">
        <v>741</v>
      </c>
      <c r="D98" s="147" t="s">
        <v>373</v>
      </c>
      <c r="E98" s="147" t="s">
        <v>374</v>
      </c>
      <c r="F98" s="147" t="s">
        <v>1017</v>
      </c>
      <c r="G98" t="s">
        <v>5</v>
      </c>
      <c r="H98" s="240">
        <v>592.01576729166652</v>
      </c>
      <c r="I98" s="252">
        <v>1301.8249999999998</v>
      </c>
      <c r="J98" s="253">
        <v>274</v>
      </c>
      <c r="K98" s="382">
        <v>0.45475833333333326</v>
      </c>
      <c r="L98" s="383">
        <v>787.85153168333318</v>
      </c>
      <c r="M98" s="383">
        <v>1732.4619999999998</v>
      </c>
      <c r="N98" s="383">
        <v>51</v>
      </c>
      <c r="O98" s="382">
        <v>0.45475833333333332</v>
      </c>
      <c r="P98" s="383">
        <v>399.10910132499998</v>
      </c>
      <c r="Q98" s="383">
        <v>877.62900000000002</v>
      </c>
      <c r="R98" s="383">
        <v>71</v>
      </c>
      <c r="S98" s="382">
        <v>0.45475833333333332</v>
      </c>
      <c r="T98" s="383">
        <v>1778.9764002999996</v>
      </c>
      <c r="U98" s="383">
        <v>3914.7959999999998</v>
      </c>
      <c r="V98" s="383">
        <v>390</v>
      </c>
      <c r="W98" s="382">
        <v>0.45442378103482267</v>
      </c>
      <c r="X98" s="254" t="s">
        <v>536</v>
      </c>
      <c r="Y98" s="254">
        <v>3</v>
      </c>
      <c r="Z98" t="s">
        <v>374</v>
      </c>
      <c r="AA98" t="s">
        <v>2178</v>
      </c>
    </row>
    <row r="99" spans="1:27" x14ac:dyDescent="0.3">
      <c r="A99" t="s">
        <v>1257</v>
      </c>
      <c r="B99">
        <v>332860</v>
      </c>
      <c r="C99">
        <v>106</v>
      </c>
      <c r="D99" s="147" t="s">
        <v>375</v>
      </c>
      <c r="E99" s="147" t="s">
        <v>408</v>
      </c>
      <c r="F99" s="147" t="s">
        <v>1019</v>
      </c>
      <c r="G99" t="s">
        <v>4</v>
      </c>
      <c r="H99" s="240">
        <v>1504.2200657999995</v>
      </c>
      <c r="I99" s="252">
        <v>3668.9039999999995</v>
      </c>
      <c r="J99" s="253">
        <v>778</v>
      </c>
      <c r="K99" s="382">
        <v>0.40999166666666659</v>
      </c>
      <c r="L99" s="383">
        <v>18758.204407933332</v>
      </c>
      <c r="M99" s="383">
        <v>45752.648000000001</v>
      </c>
      <c r="N99" s="383">
        <v>186</v>
      </c>
      <c r="O99" s="382">
        <v>0.40999166666666664</v>
      </c>
      <c r="P99" s="383">
        <v>1374.318306133333</v>
      </c>
      <c r="Q99" s="383">
        <v>3352.0639999999999</v>
      </c>
      <c r="R99" s="383">
        <v>72</v>
      </c>
      <c r="S99" s="382">
        <v>0.40999166666666659</v>
      </c>
      <c r="T99" s="383">
        <v>21636.742779866665</v>
      </c>
      <c r="U99" s="383">
        <v>52773.616000000002</v>
      </c>
      <c r="V99" s="383">
        <v>1029</v>
      </c>
      <c r="W99" s="382">
        <v>0.40999166666666664</v>
      </c>
      <c r="X99" s="254" t="s">
        <v>536</v>
      </c>
      <c r="Y99" s="254">
        <v>12</v>
      </c>
      <c r="Z99" t="s">
        <v>408</v>
      </c>
      <c r="AA99" t="s">
        <v>2178</v>
      </c>
    </row>
    <row r="100" spans="1:27" x14ac:dyDescent="0.3">
      <c r="A100" t="s">
        <v>1259</v>
      </c>
      <c r="B100">
        <v>332880</v>
      </c>
      <c r="C100">
        <v>663</v>
      </c>
      <c r="D100" s="147" t="s">
        <v>378</v>
      </c>
      <c r="E100" s="147" t="s">
        <v>379</v>
      </c>
      <c r="F100" s="147" t="s">
        <v>1030</v>
      </c>
      <c r="G100" t="s">
        <v>14</v>
      </c>
      <c r="H100" s="240">
        <v>169.61220000000006</v>
      </c>
      <c r="I100" s="252">
        <v>188.45800000000003</v>
      </c>
      <c r="J100" s="253">
        <v>106</v>
      </c>
      <c r="K100" s="382">
        <v>0.90000000000000013</v>
      </c>
      <c r="L100" s="383">
        <v>239.27040000000005</v>
      </c>
      <c r="M100" s="383">
        <v>265.85599999999999</v>
      </c>
      <c r="N100" s="383">
        <v>14</v>
      </c>
      <c r="O100" s="382">
        <v>0.90000000000000024</v>
      </c>
      <c r="P100" s="383">
        <v>147.48390000000003</v>
      </c>
      <c r="Q100" s="383">
        <v>163.87099999999998</v>
      </c>
      <c r="R100" s="383">
        <v>10</v>
      </c>
      <c r="S100" s="382">
        <v>0.90000000000000036</v>
      </c>
      <c r="T100" s="383">
        <v>556.36650000000009</v>
      </c>
      <c r="U100" s="383">
        <v>619.08000000000004</v>
      </c>
      <c r="V100" s="383">
        <v>130</v>
      </c>
      <c r="W100" s="382">
        <v>0.89869887575111462</v>
      </c>
      <c r="X100" s="254" t="s">
        <v>536</v>
      </c>
      <c r="Y100" s="254">
        <v>12</v>
      </c>
      <c r="Z100" t="s">
        <v>379</v>
      </c>
      <c r="AA100" t="s">
        <v>2178</v>
      </c>
    </row>
    <row r="101" spans="1:27" x14ac:dyDescent="0.3">
      <c r="A101" t="s">
        <v>1227</v>
      </c>
      <c r="B101">
        <v>332410</v>
      </c>
      <c r="C101">
        <v>254</v>
      </c>
      <c r="D101" s="147" t="s">
        <v>303</v>
      </c>
      <c r="E101" s="147" t="s">
        <v>310</v>
      </c>
      <c r="F101" s="147" t="s">
        <v>940</v>
      </c>
      <c r="G101" t="s">
        <v>10</v>
      </c>
      <c r="H101" s="240">
        <v>251.97536487499991</v>
      </c>
      <c r="I101" s="252">
        <v>1329.3929999999998</v>
      </c>
      <c r="J101" s="253">
        <v>153</v>
      </c>
      <c r="K101" s="382">
        <v>0.18954166666666664</v>
      </c>
      <c r="L101" s="383">
        <v>897.10279329166656</v>
      </c>
      <c r="M101" s="383">
        <v>4733.0110000000004</v>
      </c>
      <c r="N101" s="383">
        <v>69</v>
      </c>
      <c r="O101" s="382">
        <v>0.18954166666666664</v>
      </c>
      <c r="P101" s="383">
        <v>28.432766333333326</v>
      </c>
      <c r="Q101" s="383">
        <v>150.00799999999998</v>
      </c>
      <c r="R101" s="383">
        <v>7</v>
      </c>
      <c r="S101" s="382">
        <v>0.18954166666666664</v>
      </c>
      <c r="T101" s="383">
        <v>1177.5109244999999</v>
      </c>
      <c r="U101" s="383">
        <v>6212.4119999999994</v>
      </c>
      <c r="V101" s="383">
        <v>229</v>
      </c>
      <c r="W101" s="382">
        <v>0.18954166666666666</v>
      </c>
      <c r="X101" s="254" t="s">
        <v>536</v>
      </c>
      <c r="Y101" s="254">
        <v>12</v>
      </c>
      <c r="Z101" t="s">
        <v>310</v>
      </c>
      <c r="AA101" t="s">
        <v>2178</v>
      </c>
    </row>
    <row r="102" spans="1:27" x14ac:dyDescent="0.3">
      <c r="A102" t="s">
        <v>1149</v>
      </c>
      <c r="B102">
        <v>331730</v>
      </c>
      <c r="C102">
        <v>169</v>
      </c>
      <c r="D102" s="147" t="s">
        <v>103</v>
      </c>
      <c r="E102" s="147" t="s">
        <v>153</v>
      </c>
      <c r="F102" s="147" t="s">
        <v>723</v>
      </c>
      <c r="G102" t="s">
        <v>5</v>
      </c>
      <c r="H102" s="240">
        <v>124.24885450000002</v>
      </c>
      <c r="I102" s="252">
        <v>206.90899999999999</v>
      </c>
      <c r="J102" s="253">
        <v>46</v>
      </c>
      <c r="K102" s="382">
        <v>0.60050000000000014</v>
      </c>
      <c r="L102" s="383">
        <v>20.651795500000002</v>
      </c>
      <c r="M102" s="383">
        <v>34.390999999999998</v>
      </c>
      <c r="N102" s="383">
        <v>11</v>
      </c>
      <c r="O102" s="382">
        <v>0.60050000000000014</v>
      </c>
      <c r="P102" s="383">
        <v>212.19087850000003</v>
      </c>
      <c r="Q102" s="383">
        <v>353.35699999999997</v>
      </c>
      <c r="R102" s="383">
        <v>18</v>
      </c>
      <c r="S102" s="382">
        <v>0.60050000000000014</v>
      </c>
      <c r="T102" s="383">
        <v>357.09152850000004</v>
      </c>
      <c r="U102" s="383">
        <v>594.65700000000004</v>
      </c>
      <c r="V102" s="383">
        <v>74</v>
      </c>
      <c r="W102" s="382">
        <v>0.60050000000000003</v>
      </c>
      <c r="X102" s="254" t="s">
        <v>536</v>
      </c>
      <c r="Y102" s="254">
        <v>12</v>
      </c>
      <c r="Z102" t="s">
        <v>153</v>
      </c>
      <c r="AA102" t="s">
        <v>2178</v>
      </c>
    </row>
    <row r="103" spans="1:27" ht="28.8" x14ac:dyDescent="0.3">
      <c r="A103" t="s">
        <v>1091</v>
      </c>
      <c r="B103">
        <v>331230</v>
      </c>
      <c r="C103">
        <v>2</v>
      </c>
      <c r="D103" s="147" t="s">
        <v>80</v>
      </c>
      <c r="E103" s="147" t="s">
        <v>102</v>
      </c>
      <c r="F103" s="147" t="s">
        <v>625</v>
      </c>
      <c r="G103" t="s">
        <v>13</v>
      </c>
      <c r="H103" s="240">
        <v>79.702011375000012</v>
      </c>
      <c r="I103" s="252">
        <v>281.75700000000001</v>
      </c>
      <c r="J103" s="253">
        <v>85</v>
      </c>
      <c r="K103" s="382">
        <v>0.28287500000000004</v>
      </c>
      <c r="L103" s="383">
        <v>18.205269250000004</v>
      </c>
      <c r="M103" s="383">
        <v>64.358000000000004</v>
      </c>
      <c r="N103" s="383">
        <v>13</v>
      </c>
      <c r="O103" s="382">
        <v>0.28287500000000004</v>
      </c>
      <c r="P103" s="383">
        <v>7.3853005000000023</v>
      </c>
      <c r="Q103" s="383">
        <v>26.108000000000004</v>
      </c>
      <c r="R103" s="383">
        <v>6</v>
      </c>
      <c r="S103" s="382">
        <v>0.28287500000000004</v>
      </c>
      <c r="T103" s="383">
        <v>105.29258112500003</v>
      </c>
      <c r="U103" s="383">
        <v>372.22300000000001</v>
      </c>
      <c r="V103" s="383">
        <v>102</v>
      </c>
      <c r="W103" s="382">
        <v>0.28287500000000004</v>
      </c>
      <c r="X103" s="254" t="s">
        <v>536</v>
      </c>
      <c r="Y103" s="254">
        <v>12</v>
      </c>
      <c r="Z103" t="s">
        <v>102</v>
      </c>
      <c r="AA103" t="s">
        <v>2178</v>
      </c>
    </row>
    <row r="104" spans="1:27" x14ac:dyDescent="0.3">
      <c r="A104" t="s">
        <v>1221</v>
      </c>
      <c r="B104">
        <v>332350</v>
      </c>
      <c r="C104">
        <v>254</v>
      </c>
      <c r="D104" s="147" t="s">
        <v>303</v>
      </c>
      <c r="E104" s="147" t="s">
        <v>304</v>
      </c>
      <c r="F104" s="147" t="s">
        <v>928</v>
      </c>
      <c r="G104" t="s">
        <v>10</v>
      </c>
      <c r="H104" s="240">
        <v>126.75720739166665</v>
      </c>
      <c r="I104" s="252">
        <v>716.5809999999999</v>
      </c>
      <c r="J104" s="253">
        <v>103</v>
      </c>
      <c r="K104" s="382">
        <v>0.17689166666666667</v>
      </c>
      <c r="L104" s="383">
        <v>497.77827985833341</v>
      </c>
      <c r="M104" s="383">
        <v>2814.0290000000005</v>
      </c>
      <c r="N104" s="383">
        <v>57</v>
      </c>
      <c r="O104" s="382">
        <v>0.17689166666666667</v>
      </c>
      <c r="P104" s="383">
        <v>13.253608125</v>
      </c>
      <c r="Q104" s="383">
        <v>74.924999999999997</v>
      </c>
      <c r="R104" s="383">
        <v>5</v>
      </c>
      <c r="S104" s="382">
        <v>0.17689166666666667</v>
      </c>
      <c r="T104" s="383">
        <v>637.78909537499999</v>
      </c>
      <c r="U104" s="383">
        <v>3605.5349999999999</v>
      </c>
      <c r="V104" s="383">
        <v>164</v>
      </c>
      <c r="W104" s="382">
        <v>0.17689166666666667</v>
      </c>
      <c r="X104" s="254" t="s">
        <v>536</v>
      </c>
      <c r="Y104" s="254">
        <v>12</v>
      </c>
      <c r="Z104" t="s">
        <v>304</v>
      </c>
      <c r="AA104" t="s">
        <v>2178</v>
      </c>
    </row>
    <row r="105" spans="1:27" x14ac:dyDescent="0.3">
      <c r="A105" t="s">
        <v>1260</v>
      </c>
      <c r="B105">
        <v>332890</v>
      </c>
      <c r="C105">
        <v>409</v>
      </c>
      <c r="D105" s="147" t="s">
        <v>380</v>
      </c>
      <c r="E105" s="147" t="s">
        <v>381</v>
      </c>
      <c r="F105" s="147" t="s">
        <v>1269</v>
      </c>
      <c r="G105" t="e">
        <v>#N/A</v>
      </c>
      <c r="H105" s="240">
        <v>138.54059999999996</v>
      </c>
      <c r="I105" s="252">
        <v>251.89199999999997</v>
      </c>
      <c r="J105" s="253">
        <v>67</v>
      </c>
      <c r="K105" s="382">
        <v>0.54999999999999993</v>
      </c>
      <c r="L105" s="383">
        <v>208.06389999999999</v>
      </c>
      <c r="M105" s="383">
        <v>378.298</v>
      </c>
      <c r="N105" s="383">
        <v>28</v>
      </c>
      <c r="O105" s="382">
        <v>0.54999999999999993</v>
      </c>
      <c r="P105" s="383">
        <v>66.008800000000008</v>
      </c>
      <c r="Q105" s="383">
        <v>120.01600000000002</v>
      </c>
      <c r="R105" s="383">
        <v>12</v>
      </c>
      <c r="S105" s="382">
        <v>0.54999999999999993</v>
      </c>
      <c r="T105" s="383">
        <v>412.61329999999998</v>
      </c>
      <c r="U105" s="383">
        <v>750.20600000000002</v>
      </c>
      <c r="V105" s="383">
        <v>106</v>
      </c>
      <c r="W105" s="382">
        <v>0.54999999999999993</v>
      </c>
      <c r="X105" s="254" t="s">
        <v>536</v>
      </c>
      <c r="Y105" s="254">
        <v>12</v>
      </c>
      <c r="Z105" t="s">
        <v>381</v>
      </c>
      <c r="AA105" t="s">
        <v>2178</v>
      </c>
    </row>
    <row r="106" spans="1:27" x14ac:dyDescent="0.3">
      <c r="A106" t="s">
        <v>1150</v>
      </c>
      <c r="B106">
        <v>332900</v>
      </c>
      <c r="C106">
        <v>53</v>
      </c>
      <c r="D106" s="147" t="s">
        <v>103</v>
      </c>
      <c r="E106" s="147" t="s">
        <v>384</v>
      </c>
      <c r="F106" s="147" t="s">
        <v>691</v>
      </c>
      <c r="G106" t="s">
        <v>13</v>
      </c>
      <c r="H106" s="240">
        <v>617.9485440000002</v>
      </c>
      <c r="I106" s="252">
        <v>1304.79</v>
      </c>
      <c r="J106" s="253">
        <v>279</v>
      </c>
      <c r="K106" s="382">
        <v>0.47360000000000019</v>
      </c>
      <c r="L106" s="383">
        <v>955.03429120000021</v>
      </c>
      <c r="M106" s="383">
        <v>2016.5419999999997</v>
      </c>
      <c r="N106" s="383">
        <v>120</v>
      </c>
      <c r="O106" s="382">
        <v>0.47360000000000019</v>
      </c>
      <c r="P106" s="383">
        <v>935.6948352000004</v>
      </c>
      <c r="Q106" s="383">
        <v>1975.7070000000001</v>
      </c>
      <c r="R106" s="383">
        <v>64</v>
      </c>
      <c r="S106" s="382">
        <v>0.47360000000000019</v>
      </c>
      <c r="T106" s="383">
        <v>2508.6776704000008</v>
      </c>
      <c r="U106" s="383">
        <v>5297.0389999999998</v>
      </c>
      <c r="V106" s="383">
        <v>459</v>
      </c>
      <c r="W106" s="382">
        <v>0.47360000000000019</v>
      </c>
      <c r="X106" s="254" t="s">
        <v>536</v>
      </c>
      <c r="Y106" s="254">
        <v>12</v>
      </c>
      <c r="Z106" t="s">
        <v>384</v>
      </c>
      <c r="AA106" t="s">
        <v>2178</v>
      </c>
    </row>
    <row r="107" spans="1:27" ht="28.8" x14ac:dyDescent="0.3">
      <c r="A107" t="s">
        <v>1170</v>
      </c>
      <c r="B107">
        <v>0</v>
      </c>
      <c r="C107">
        <v>10</v>
      </c>
      <c r="D107" s="147" t="s">
        <v>773</v>
      </c>
      <c r="E107" s="147" t="s">
        <v>773</v>
      </c>
      <c r="F107" s="147" t="s">
        <v>775</v>
      </c>
      <c r="G107" t="s">
        <v>7</v>
      </c>
      <c r="H107" s="240">
        <v>4106.8999999999996</v>
      </c>
      <c r="I107" s="252">
        <v>16120</v>
      </c>
      <c r="J107" s="253">
        <v>3009</v>
      </c>
      <c r="K107" s="382">
        <v>0.25477047146401982</v>
      </c>
      <c r="L107" s="383">
        <v>15360.8</v>
      </c>
      <c r="M107" s="383">
        <v>71161</v>
      </c>
      <c r="N107" s="383">
        <v>824</v>
      </c>
      <c r="O107" s="382">
        <v>0.21585981085144951</v>
      </c>
      <c r="P107" s="383">
        <v>0</v>
      </c>
      <c r="Q107" s="383">
        <v>0</v>
      </c>
      <c r="R107" s="383">
        <v>0</v>
      </c>
      <c r="S107" s="382" t="s">
        <v>490</v>
      </c>
      <c r="T107" s="383">
        <v>19467.7</v>
      </c>
      <c r="U107" s="383">
        <v>87281</v>
      </c>
      <c r="V107" s="383">
        <v>3833</v>
      </c>
      <c r="W107" s="382">
        <v>0.2230462529072765</v>
      </c>
      <c r="X107" s="254" t="s">
        <v>1062</v>
      </c>
      <c r="Y107" s="254">
        <v>0</v>
      </c>
      <c r="Z107" t="s">
        <v>527</v>
      </c>
      <c r="AA107" t="s">
        <v>2178</v>
      </c>
    </row>
    <row r="108" spans="1:27" x14ac:dyDescent="0.3">
      <c r="A108" t="s">
        <v>1241</v>
      </c>
      <c r="B108">
        <v>0</v>
      </c>
      <c r="C108">
        <v>100</v>
      </c>
      <c r="D108" s="147" t="s">
        <v>1416</v>
      </c>
      <c r="E108" s="147" t="s">
        <v>342</v>
      </c>
      <c r="F108" s="147" t="s">
        <v>971</v>
      </c>
      <c r="G108" s="147" t="s">
        <v>13</v>
      </c>
      <c r="H108" s="240">
        <v>7352</v>
      </c>
      <c r="I108" s="252">
        <v>39570</v>
      </c>
      <c r="J108" s="253">
        <v>3798</v>
      </c>
      <c r="K108" s="382">
        <v>0.18579732120293152</v>
      </c>
      <c r="L108" s="383">
        <v>6795</v>
      </c>
      <c r="M108" s="383">
        <v>39711</v>
      </c>
      <c r="N108" s="383">
        <v>1992</v>
      </c>
      <c r="O108" s="382">
        <v>0.17111127899070785</v>
      </c>
      <c r="P108" s="383">
        <v>3234</v>
      </c>
      <c r="Q108" s="383">
        <v>24404</v>
      </c>
      <c r="R108" s="383">
        <v>29</v>
      </c>
      <c r="S108" s="382">
        <v>0.13251925913784626</v>
      </c>
      <c r="T108" s="383">
        <v>17381</v>
      </c>
      <c r="U108" s="383">
        <v>103685</v>
      </c>
      <c r="V108" s="383">
        <v>5819</v>
      </c>
      <c r="W108" s="382">
        <v>0.16763273376091045</v>
      </c>
      <c r="X108" s="254" t="s">
        <v>1062</v>
      </c>
      <c r="Y108" s="254">
        <v>0</v>
      </c>
      <c r="Z108" t="s">
        <v>343</v>
      </c>
      <c r="AA108" t="s">
        <v>2178</v>
      </c>
    </row>
    <row r="109" spans="1:27" ht="43.2" x14ac:dyDescent="0.3">
      <c r="A109" t="s">
        <v>1157</v>
      </c>
      <c r="B109">
        <v>0</v>
      </c>
      <c r="C109">
        <v>214</v>
      </c>
      <c r="D109" s="147" t="s">
        <v>1402</v>
      </c>
      <c r="E109" s="147" t="s">
        <v>169</v>
      </c>
      <c r="F109" s="147" t="s">
        <v>742</v>
      </c>
      <c r="G109" t="s">
        <v>10</v>
      </c>
      <c r="H109" s="240">
        <v>1689.6</v>
      </c>
      <c r="I109" s="252">
        <v>10909</v>
      </c>
      <c r="J109" s="253">
        <v>1540</v>
      </c>
      <c r="K109" s="382">
        <v>0.15488129067742229</v>
      </c>
      <c r="L109" s="383">
        <v>4709.8999999999996</v>
      </c>
      <c r="M109" s="383">
        <v>36658</v>
      </c>
      <c r="N109" s="383">
        <v>500</v>
      </c>
      <c r="O109" s="382">
        <v>0.12848218669867423</v>
      </c>
      <c r="P109" s="383">
        <v>0</v>
      </c>
      <c r="Q109" s="383">
        <v>0</v>
      </c>
      <c r="R109" s="383">
        <v>0</v>
      </c>
      <c r="S109" s="382" t="s">
        <v>490</v>
      </c>
      <c r="T109" s="383">
        <v>6399.5</v>
      </c>
      <c r="U109" s="383">
        <v>47567</v>
      </c>
      <c r="V109" s="383">
        <v>2040</v>
      </c>
      <c r="W109" s="382">
        <v>0.13453654844745305</v>
      </c>
      <c r="X109" s="254" t="s">
        <v>1062</v>
      </c>
      <c r="Y109" s="254">
        <v>0</v>
      </c>
      <c r="Z109" t="s">
        <v>741</v>
      </c>
      <c r="AA109" t="s">
        <v>2178</v>
      </c>
    </row>
    <row r="110" spans="1:27" x14ac:dyDescent="0.3">
      <c r="A110" t="s">
        <v>1232</v>
      </c>
      <c r="B110">
        <v>0</v>
      </c>
      <c r="C110">
        <v>212</v>
      </c>
      <c r="D110" s="147" t="s">
        <v>953</v>
      </c>
      <c r="E110" s="147" t="s">
        <v>1275</v>
      </c>
      <c r="F110" s="147" t="s">
        <v>849</v>
      </c>
      <c r="G110" t="s">
        <v>13</v>
      </c>
      <c r="H110" s="240">
        <v>2168</v>
      </c>
      <c r="I110" s="252">
        <v>21248</v>
      </c>
      <c r="J110" s="253">
        <v>1391</v>
      </c>
      <c r="K110" s="382">
        <v>0.10203313253012049</v>
      </c>
      <c r="L110" s="383">
        <v>1152</v>
      </c>
      <c r="M110" s="383">
        <v>10497</v>
      </c>
      <c r="N110" s="383">
        <v>774</v>
      </c>
      <c r="O110" s="382">
        <v>0.10974564161188911</v>
      </c>
      <c r="P110" s="383">
        <v>1993</v>
      </c>
      <c r="Q110" s="383">
        <v>18411</v>
      </c>
      <c r="R110" s="383">
        <v>31</v>
      </c>
      <c r="S110" s="382">
        <v>0.1082505024170333</v>
      </c>
      <c r="T110" s="383">
        <v>5313</v>
      </c>
      <c r="U110" s="383">
        <v>50156</v>
      </c>
      <c r="V110" s="383">
        <v>2196</v>
      </c>
      <c r="W110" s="382">
        <v>0.10592949996012441</v>
      </c>
      <c r="X110" s="254" t="s">
        <v>1062</v>
      </c>
      <c r="Y110" s="254">
        <v>0</v>
      </c>
      <c r="Z110" t="s">
        <v>323</v>
      </c>
      <c r="AA110" t="s">
        <v>2178</v>
      </c>
    </row>
    <row r="111" spans="1:27" ht="28.8" x14ac:dyDescent="0.3">
      <c r="A111" t="s">
        <v>1152</v>
      </c>
      <c r="B111">
        <v>0</v>
      </c>
      <c r="C111">
        <v>121</v>
      </c>
      <c r="D111" s="147" t="s">
        <v>2033</v>
      </c>
      <c r="E111" s="147" t="s">
        <v>1276</v>
      </c>
      <c r="F111" s="147" t="s">
        <v>585</v>
      </c>
      <c r="G111" t="s">
        <v>12</v>
      </c>
      <c r="H111" s="240">
        <v>26832.6</v>
      </c>
      <c r="I111" s="252">
        <v>115730</v>
      </c>
      <c r="J111" s="253">
        <v>24721</v>
      </c>
      <c r="K111" s="382">
        <v>0.2318551801607189</v>
      </c>
      <c r="L111" s="383">
        <v>131736</v>
      </c>
      <c r="M111" s="383">
        <v>807698</v>
      </c>
      <c r="N111" s="383">
        <v>6413</v>
      </c>
      <c r="O111" s="382">
        <v>0.16310056481506702</v>
      </c>
      <c r="P111" s="383">
        <v>0</v>
      </c>
      <c r="Q111" s="383">
        <v>0</v>
      </c>
      <c r="R111" s="383">
        <v>0</v>
      </c>
      <c r="S111" s="382" t="s">
        <v>490</v>
      </c>
      <c r="T111" s="383">
        <v>158568.6</v>
      </c>
      <c r="U111" s="383">
        <v>923428</v>
      </c>
      <c r="V111" s="383">
        <v>31134</v>
      </c>
      <c r="W111" s="382">
        <v>0.17171734017162141</v>
      </c>
      <c r="X111" s="254" t="s">
        <v>1062</v>
      </c>
      <c r="Y111" s="254">
        <v>0</v>
      </c>
      <c r="Z111" t="s">
        <v>157</v>
      </c>
      <c r="AA111" t="s">
        <v>2178</v>
      </c>
    </row>
    <row r="112" spans="1:27" x14ac:dyDescent="0.3">
      <c r="A112" t="s">
        <v>1187</v>
      </c>
      <c r="B112">
        <v>332650</v>
      </c>
      <c r="C112">
        <v>240</v>
      </c>
      <c r="D112" s="147" t="s">
        <v>240</v>
      </c>
      <c r="E112" s="147" t="s">
        <v>241</v>
      </c>
      <c r="F112" s="147" t="s">
        <v>840</v>
      </c>
      <c r="G112" t="s">
        <v>13</v>
      </c>
      <c r="H112" s="240">
        <v>469.27252624999994</v>
      </c>
      <c r="I112" s="252">
        <v>761.49699999999996</v>
      </c>
      <c r="J112" s="253">
        <v>197</v>
      </c>
      <c r="K112" s="382">
        <v>0.61624999999999996</v>
      </c>
      <c r="L112" s="383">
        <v>296.98628124999999</v>
      </c>
      <c r="M112" s="383">
        <v>481.92500000000001</v>
      </c>
      <c r="N112" s="383">
        <v>25</v>
      </c>
      <c r="O112" s="382">
        <v>0.61624999999999996</v>
      </c>
      <c r="P112" s="383">
        <v>167.58610625</v>
      </c>
      <c r="Q112" s="383">
        <v>271.94499999999999</v>
      </c>
      <c r="R112" s="383">
        <v>17</v>
      </c>
      <c r="S112" s="382">
        <v>0.61624999999999996</v>
      </c>
      <c r="T112" s="383">
        <v>933.84491374999993</v>
      </c>
      <c r="U112" s="383">
        <v>1515.367</v>
      </c>
      <c r="V112" s="383">
        <v>238</v>
      </c>
      <c r="W112" s="382">
        <v>0.61624999999999996</v>
      </c>
      <c r="X112" s="254" t="s">
        <v>536</v>
      </c>
      <c r="Y112" s="254">
        <v>12</v>
      </c>
      <c r="Z112" t="s">
        <v>241</v>
      </c>
      <c r="AA112" t="s">
        <v>2178</v>
      </c>
    </row>
    <row r="113" spans="1:27" x14ac:dyDescent="0.3">
      <c r="A113" t="s">
        <v>1261</v>
      </c>
      <c r="B113">
        <v>0</v>
      </c>
      <c r="C113">
        <v>111</v>
      </c>
      <c r="D113" s="147" t="s">
        <v>1420</v>
      </c>
      <c r="E113" s="147" t="s">
        <v>1277</v>
      </c>
      <c r="F113" s="147" t="s">
        <v>849</v>
      </c>
      <c r="G113" t="s">
        <v>13</v>
      </c>
      <c r="H113" s="240">
        <v>1592</v>
      </c>
      <c r="I113" s="252">
        <v>13930</v>
      </c>
      <c r="J113" s="253">
        <v>1206</v>
      </c>
      <c r="K113" s="382">
        <v>0.11428571428571428</v>
      </c>
      <c r="L113" s="383">
        <v>2328</v>
      </c>
      <c r="M113" s="383">
        <v>20236</v>
      </c>
      <c r="N113" s="383">
        <v>866</v>
      </c>
      <c r="O113" s="382">
        <v>0.11504249851749358</v>
      </c>
      <c r="P113" s="383">
        <v>0</v>
      </c>
      <c r="Q113" s="383">
        <v>0</v>
      </c>
      <c r="R113" s="383">
        <v>0</v>
      </c>
      <c r="S113" s="382" t="s">
        <v>490</v>
      </c>
      <c r="T113" s="383">
        <v>3920</v>
      </c>
      <c r="U113" s="383">
        <v>34166</v>
      </c>
      <c r="V113" s="383">
        <v>2072</v>
      </c>
      <c r="W113" s="382">
        <v>0.11473394602821518</v>
      </c>
      <c r="X113" s="254" t="s">
        <v>1062</v>
      </c>
      <c r="Y113" s="254">
        <v>0</v>
      </c>
      <c r="Z113" t="s">
        <v>383</v>
      </c>
      <c r="AA113" t="s">
        <v>2178</v>
      </c>
    </row>
    <row r="114" spans="1:27" x14ac:dyDescent="0.3">
      <c r="A114" t="s">
        <v>1153</v>
      </c>
      <c r="B114">
        <v>331760</v>
      </c>
      <c r="C114">
        <v>5</v>
      </c>
      <c r="D114" s="147" t="s">
        <v>159</v>
      </c>
      <c r="E114" s="147" t="s">
        <v>160</v>
      </c>
      <c r="F114" s="147" t="s">
        <v>731</v>
      </c>
      <c r="G114" t="s">
        <v>9</v>
      </c>
      <c r="H114" s="240">
        <v>958.50382517500009</v>
      </c>
      <c r="I114" s="252">
        <v>890.20299999999997</v>
      </c>
      <c r="J114" s="253">
        <v>191</v>
      </c>
      <c r="K114" s="382">
        <v>1.0767250000000002</v>
      </c>
      <c r="L114" s="383">
        <v>857.25291307500015</v>
      </c>
      <c r="M114" s="383">
        <v>796.16700000000003</v>
      </c>
      <c r="N114" s="383">
        <v>46</v>
      </c>
      <c r="O114" s="382">
        <v>1.0767250000000002</v>
      </c>
      <c r="P114" s="383">
        <v>360.31094710000008</v>
      </c>
      <c r="Q114" s="383">
        <v>334.63600000000002</v>
      </c>
      <c r="R114" s="383">
        <v>30</v>
      </c>
      <c r="S114" s="382">
        <v>1.0767250000000002</v>
      </c>
      <c r="T114" s="383">
        <v>2176.0676853500004</v>
      </c>
      <c r="U114" s="383">
        <v>2068.6010000000001</v>
      </c>
      <c r="V114" s="383">
        <v>268</v>
      </c>
      <c r="W114" s="382">
        <v>1.0519513842205435</v>
      </c>
      <c r="X114" s="254" t="s">
        <v>536</v>
      </c>
      <c r="Y114" s="254">
        <v>12</v>
      </c>
      <c r="Z114" t="s">
        <v>160</v>
      </c>
      <c r="AA114" t="s">
        <v>2178</v>
      </c>
    </row>
    <row r="115" spans="1:27" x14ac:dyDescent="0.3">
      <c r="A115" t="s">
        <v>1094</v>
      </c>
      <c r="B115">
        <v>331260</v>
      </c>
      <c r="C115">
        <v>169</v>
      </c>
      <c r="D115" s="147" t="s">
        <v>103</v>
      </c>
      <c r="E115" s="147" t="s">
        <v>106</v>
      </c>
      <c r="F115" s="147" t="s">
        <v>693</v>
      </c>
      <c r="G115" t="s">
        <v>14</v>
      </c>
      <c r="H115" s="240">
        <v>81.390556800000041</v>
      </c>
      <c r="I115" s="252">
        <v>140.25600000000003</v>
      </c>
      <c r="J115" s="253">
        <v>41</v>
      </c>
      <c r="K115" s="382">
        <v>0.58030000000000015</v>
      </c>
      <c r="L115" s="383">
        <v>0</v>
      </c>
      <c r="M115" s="383">
        <v>0</v>
      </c>
      <c r="N115" s="383">
        <v>7</v>
      </c>
      <c r="O115" s="382">
        <v>0</v>
      </c>
      <c r="P115" s="383">
        <v>134.47988260000005</v>
      </c>
      <c r="Q115" s="383">
        <v>231.74200000000002</v>
      </c>
      <c r="R115" s="383">
        <v>22</v>
      </c>
      <c r="S115" s="382">
        <v>0.58030000000000015</v>
      </c>
      <c r="T115" s="383">
        <v>215.87043940000009</v>
      </c>
      <c r="U115" s="383">
        <v>371.99799999999999</v>
      </c>
      <c r="V115" s="383">
        <v>70</v>
      </c>
      <c r="W115" s="382">
        <v>0.58030000000000026</v>
      </c>
      <c r="X115" s="254" t="s">
        <v>536</v>
      </c>
      <c r="Y115" s="254">
        <v>12</v>
      </c>
      <c r="Z115" t="s">
        <v>106</v>
      </c>
      <c r="AA115" t="s">
        <v>2178</v>
      </c>
    </row>
    <row r="116" spans="1:27" x14ac:dyDescent="0.3">
      <c r="A116" t="s">
        <v>1154</v>
      </c>
      <c r="B116">
        <v>331770</v>
      </c>
      <c r="C116">
        <v>747</v>
      </c>
      <c r="D116" s="147" t="s">
        <v>161</v>
      </c>
      <c r="E116" s="147" t="s">
        <v>162</v>
      </c>
      <c r="F116" s="147" t="s">
        <v>733</v>
      </c>
      <c r="G116" t="s">
        <v>14</v>
      </c>
      <c r="H116" s="240">
        <v>202.08099999999996</v>
      </c>
      <c r="I116" s="252">
        <v>202.08099999999996</v>
      </c>
      <c r="J116" s="253">
        <v>93</v>
      </c>
      <c r="K116" s="382">
        <v>1</v>
      </c>
      <c r="L116" s="383">
        <v>159.04399999999998</v>
      </c>
      <c r="M116" s="383">
        <v>159.04399999999998</v>
      </c>
      <c r="N116" s="383">
        <v>5</v>
      </c>
      <c r="O116" s="382">
        <v>1</v>
      </c>
      <c r="P116" s="383">
        <v>62.40000000000002</v>
      </c>
      <c r="Q116" s="383">
        <v>62.40000000000002</v>
      </c>
      <c r="R116" s="383">
        <v>9</v>
      </c>
      <c r="S116" s="382">
        <v>1</v>
      </c>
      <c r="T116" s="383">
        <v>423.52499999999998</v>
      </c>
      <c r="U116" s="383">
        <v>452.8069999999999</v>
      </c>
      <c r="V116" s="383">
        <v>112</v>
      </c>
      <c r="W116" s="382">
        <v>0.93533227180675227</v>
      </c>
      <c r="X116" s="254" t="s">
        <v>536</v>
      </c>
      <c r="Y116" s="254">
        <v>12</v>
      </c>
      <c r="Z116" t="s">
        <v>162</v>
      </c>
      <c r="AA116" t="s">
        <v>2178</v>
      </c>
    </row>
    <row r="117" spans="1:27" x14ac:dyDescent="0.3">
      <c r="A117" t="s">
        <v>1155</v>
      </c>
      <c r="B117">
        <v>331750</v>
      </c>
      <c r="C117">
        <v>291</v>
      </c>
      <c r="D117" s="147" t="s">
        <v>163</v>
      </c>
      <c r="E117" s="147" t="s">
        <v>164</v>
      </c>
      <c r="F117" s="147" t="s">
        <v>735</v>
      </c>
      <c r="G117" t="s">
        <v>4</v>
      </c>
      <c r="H117" s="240">
        <v>56.121874999999989</v>
      </c>
      <c r="I117" s="252">
        <v>89.794999999999987</v>
      </c>
      <c r="J117" s="253">
        <v>31</v>
      </c>
      <c r="K117" s="382">
        <v>0.625</v>
      </c>
      <c r="L117" s="383">
        <v>73.670625000000001</v>
      </c>
      <c r="M117" s="383">
        <v>117.873</v>
      </c>
      <c r="N117" s="383">
        <v>11</v>
      </c>
      <c r="O117" s="382">
        <v>0.625</v>
      </c>
      <c r="P117" s="383">
        <v>41.638750000000009</v>
      </c>
      <c r="Q117" s="383">
        <v>66.622000000000014</v>
      </c>
      <c r="R117" s="383">
        <v>25</v>
      </c>
      <c r="S117" s="382">
        <v>0.625</v>
      </c>
      <c r="T117" s="383">
        <v>171.43125000000001</v>
      </c>
      <c r="U117" s="383">
        <v>274.70999999999998</v>
      </c>
      <c r="V117" s="383">
        <v>64</v>
      </c>
      <c r="W117" s="382">
        <v>0.62404444687124616</v>
      </c>
      <c r="X117" s="254" t="s">
        <v>536</v>
      </c>
      <c r="Y117" s="254">
        <v>12</v>
      </c>
      <c r="Z117" t="s">
        <v>164</v>
      </c>
      <c r="AA117" t="s">
        <v>2178</v>
      </c>
    </row>
    <row r="118" spans="1:27" x14ac:dyDescent="0.3">
      <c r="A118" t="s">
        <v>1156</v>
      </c>
      <c r="B118">
        <v>331780</v>
      </c>
      <c r="C118">
        <v>337</v>
      </c>
      <c r="D118" s="147" t="s">
        <v>165</v>
      </c>
      <c r="E118" s="147" t="s">
        <v>166</v>
      </c>
      <c r="F118" s="147" t="s">
        <v>737</v>
      </c>
      <c r="G118" t="s">
        <v>9</v>
      </c>
      <c r="H118" s="240">
        <v>222.84392666666668</v>
      </c>
      <c r="I118" s="252">
        <v>329.32600000000002</v>
      </c>
      <c r="J118" s="253">
        <v>75</v>
      </c>
      <c r="K118" s="382">
        <v>0.67666666666666664</v>
      </c>
      <c r="L118" s="383">
        <v>218.99098666666666</v>
      </c>
      <c r="M118" s="383">
        <v>323.63200000000001</v>
      </c>
      <c r="N118" s="383">
        <v>11</v>
      </c>
      <c r="O118" s="382">
        <v>0.67666666666666664</v>
      </c>
      <c r="P118" s="383">
        <v>50.358209999999993</v>
      </c>
      <c r="Q118" s="383">
        <v>74.420999999999992</v>
      </c>
      <c r="R118" s="383">
        <v>12</v>
      </c>
      <c r="S118" s="382">
        <v>0.67666666666666664</v>
      </c>
      <c r="T118" s="383">
        <v>492.19312333333335</v>
      </c>
      <c r="U118" s="383">
        <v>727.92299999999989</v>
      </c>
      <c r="V118" s="383">
        <v>95</v>
      </c>
      <c r="W118" s="382">
        <v>0.6761609721541062</v>
      </c>
      <c r="X118" s="254" t="s">
        <v>536</v>
      </c>
      <c r="Y118" s="254">
        <v>6</v>
      </c>
      <c r="Z118" t="s">
        <v>166</v>
      </c>
      <c r="AA118" t="s">
        <v>2178</v>
      </c>
    </row>
    <row r="119" spans="1:27" x14ac:dyDescent="0.3">
      <c r="A119" t="s">
        <v>1222</v>
      </c>
      <c r="B119">
        <v>332360</v>
      </c>
      <c r="C119">
        <v>254</v>
      </c>
      <c r="D119" s="147" t="s">
        <v>303</v>
      </c>
      <c r="E119" s="147" t="s">
        <v>305</v>
      </c>
      <c r="F119" s="147" t="s">
        <v>930</v>
      </c>
      <c r="G119" t="s">
        <v>10</v>
      </c>
      <c r="H119" s="240">
        <v>146.06825999999998</v>
      </c>
      <c r="I119" s="252">
        <v>582.81599999999992</v>
      </c>
      <c r="J119" s="253">
        <v>64</v>
      </c>
      <c r="K119" s="382">
        <v>0.25062499999999999</v>
      </c>
      <c r="L119" s="383">
        <v>576.38110937499994</v>
      </c>
      <c r="M119" s="383">
        <v>2299.7750000000001</v>
      </c>
      <c r="N119" s="383">
        <v>53</v>
      </c>
      <c r="O119" s="382">
        <v>0.25062499999999999</v>
      </c>
      <c r="P119" s="383">
        <v>29.187536874999999</v>
      </c>
      <c r="Q119" s="383">
        <v>116.459</v>
      </c>
      <c r="R119" s="383">
        <v>4</v>
      </c>
      <c r="S119" s="382">
        <v>0.25062499999999999</v>
      </c>
      <c r="T119" s="383">
        <v>751.63690624999992</v>
      </c>
      <c r="U119" s="383">
        <v>2999.0499999999997</v>
      </c>
      <c r="V119" s="383">
        <v>119</v>
      </c>
      <c r="W119" s="382">
        <v>0.25062499999999999</v>
      </c>
      <c r="X119" s="254" t="s">
        <v>536</v>
      </c>
      <c r="Y119" s="254">
        <v>12</v>
      </c>
      <c r="Z119" t="s">
        <v>305</v>
      </c>
      <c r="AA119" t="s">
        <v>2178</v>
      </c>
    </row>
    <row r="120" spans="1:27" x14ac:dyDescent="0.3">
      <c r="A120" t="s">
        <v>1158</v>
      </c>
      <c r="B120">
        <v>331790</v>
      </c>
      <c r="C120">
        <v>420</v>
      </c>
      <c r="D120" s="147" t="s">
        <v>171</v>
      </c>
      <c r="E120" s="147" t="s">
        <v>172</v>
      </c>
      <c r="F120" s="147" t="s">
        <v>744</v>
      </c>
      <c r="G120" t="s">
        <v>14</v>
      </c>
      <c r="H120" s="240">
        <v>80.298000000000016</v>
      </c>
      <c r="I120" s="252">
        <v>89.22</v>
      </c>
      <c r="J120" s="253">
        <v>44</v>
      </c>
      <c r="K120" s="382">
        <v>0.90000000000000024</v>
      </c>
      <c r="L120" s="383">
        <v>112.19400000000003</v>
      </c>
      <c r="M120" s="383">
        <v>124.66</v>
      </c>
      <c r="N120" s="383">
        <v>7</v>
      </c>
      <c r="O120" s="382">
        <v>0.90000000000000024</v>
      </c>
      <c r="P120" s="383">
        <v>81.130500000000012</v>
      </c>
      <c r="Q120" s="383">
        <v>90.144999999999996</v>
      </c>
      <c r="R120" s="383">
        <v>7</v>
      </c>
      <c r="S120" s="382">
        <v>0.90000000000000013</v>
      </c>
      <c r="T120" s="383">
        <v>273.62250000000006</v>
      </c>
      <c r="U120" s="383">
        <v>309.065</v>
      </c>
      <c r="V120" s="383">
        <v>63</v>
      </c>
      <c r="W120" s="382">
        <v>0.88532347564428215</v>
      </c>
      <c r="X120" s="254" t="s">
        <v>536</v>
      </c>
      <c r="Y120" s="254">
        <v>12</v>
      </c>
      <c r="Z120" t="s">
        <v>172</v>
      </c>
      <c r="AA120" t="s">
        <v>2178</v>
      </c>
    </row>
    <row r="121" spans="1:27" x14ac:dyDescent="0.3">
      <c r="A121" t="s">
        <v>1095</v>
      </c>
      <c r="B121">
        <v>331800</v>
      </c>
      <c r="C121">
        <v>43</v>
      </c>
      <c r="D121" s="147" t="s">
        <v>103</v>
      </c>
      <c r="E121" s="147" t="s">
        <v>1096</v>
      </c>
      <c r="F121" s="147" t="s">
        <v>631</v>
      </c>
      <c r="G121" t="s">
        <v>9</v>
      </c>
      <c r="H121" s="240">
        <v>3976.1512979999984</v>
      </c>
      <c r="I121" s="252">
        <v>10078.963999999998</v>
      </c>
      <c r="J121" s="253">
        <v>1896</v>
      </c>
      <c r="K121" s="382">
        <v>0.39449999999999991</v>
      </c>
      <c r="L121" s="383">
        <v>6491.2375244999985</v>
      </c>
      <c r="M121" s="383">
        <v>16454.341</v>
      </c>
      <c r="N121" s="383">
        <v>852</v>
      </c>
      <c r="O121" s="382">
        <v>0.39449999999999991</v>
      </c>
      <c r="P121" s="383">
        <v>5677.7217164999984</v>
      </c>
      <c r="Q121" s="383">
        <v>14392.197</v>
      </c>
      <c r="R121" s="383">
        <v>143</v>
      </c>
      <c r="S121" s="382">
        <v>0.39449999999999991</v>
      </c>
      <c r="T121" s="383">
        <v>16145.110538999996</v>
      </c>
      <c r="U121" s="383">
        <v>40925.501999999993</v>
      </c>
      <c r="V121" s="383">
        <v>2857</v>
      </c>
      <c r="W121" s="382">
        <v>0.39449999999999996</v>
      </c>
      <c r="X121" s="254" t="s">
        <v>536</v>
      </c>
      <c r="Y121" s="254">
        <v>12</v>
      </c>
      <c r="Z121" t="s">
        <v>1096</v>
      </c>
      <c r="AA121" t="s">
        <v>2178</v>
      </c>
    </row>
    <row r="122" spans="1:27" ht="28.8" x14ac:dyDescent="0.3">
      <c r="A122" t="s">
        <v>1067</v>
      </c>
      <c r="B122">
        <v>331060</v>
      </c>
      <c r="C122">
        <v>2</v>
      </c>
      <c r="D122" s="147" t="s">
        <v>80</v>
      </c>
      <c r="E122" s="147" t="s">
        <v>618</v>
      </c>
      <c r="F122" s="147" t="s">
        <v>617</v>
      </c>
      <c r="G122" t="s">
        <v>14</v>
      </c>
      <c r="H122" s="240">
        <v>69.325850125000017</v>
      </c>
      <c r="I122" s="252">
        <v>92.337000000000003</v>
      </c>
      <c r="J122" s="253">
        <v>33</v>
      </c>
      <c r="K122" s="382">
        <v>0.75079166666666686</v>
      </c>
      <c r="L122" s="383">
        <v>54.532251125000016</v>
      </c>
      <c r="M122" s="383">
        <v>72.63300000000001</v>
      </c>
      <c r="N122" s="383">
        <v>15</v>
      </c>
      <c r="O122" s="382">
        <v>0.75079166666666675</v>
      </c>
      <c r="P122" s="383">
        <v>200.83451845833338</v>
      </c>
      <c r="Q122" s="383">
        <v>267.49700000000001</v>
      </c>
      <c r="R122" s="383">
        <v>22</v>
      </c>
      <c r="S122" s="382">
        <v>0.75079166666666675</v>
      </c>
      <c r="T122" s="383">
        <v>324.69261970833338</v>
      </c>
      <c r="U122" s="383">
        <v>432.46699999999998</v>
      </c>
      <c r="V122" s="383">
        <v>68</v>
      </c>
      <c r="W122" s="382">
        <v>0.75079166666666686</v>
      </c>
      <c r="X122" s="254" t="s">
        <v>536</v>
      </c>
      <c r="Y122" s="254">
        <v>12</v>
      </c>
      <c r="Z122" t="s">
        <v>618</v>
      </c>
      <c r="AA122" t="s">
        <v>2178</v>
      </c>
    </row>
    <row r="123" spans="1:27" ht="28.8" x14ac:dyDescent="0.3">
      <c r="A123" t="s">
        <v>1167</v>
      </c>
      <c r="B123">
        <v>0</v>
      </c>
      <c r="C123">
        <v>8</v>
      </c>
      <c r="D123" s="147" t="s">
        <v>189</v>
      </c>
      <c r="E123" s="147" t="s">
        <v>189</v>
      </c>
      <c r="F123" s="147" t="s">
        <v>585</v>
      </c>
      <c r="G123" t="s">
        <v>12</v>
      </c>
      <c r="H123" s="240">
        <v>98888.4</v>
      </c>
      <c r="I123" s="252">
        <v>467384</v>
      </c>
      <c r="J123" s="253">
        <v>71794</v>
      </c>
      <c r="K123" s="382">
        <v>0.21157848792427639</v>
      </c>
      <c r="L123" s="383">
        <v>92000.9</v>
      </c>
      <c r="M123" s="383">
        <v>526817</v>
      </c>
      <c r="N123" s="383">
        <v>9731</v>
      </c>
      <c r="O123" s="382">
        <v>0.17463540470410027</v>
      </c>
      <c r="P123" s="383">
        <v>9351.6</v>
      </c>
      <c r="Q123" s="383">
        <v>61494</v>
      </c>
      <c r="R123" s="383">
        <v>7</v>
      </c>
      <c r="S123" s="382">
        <v>0.15207337301200119</v>
      </c>
      <c r="T123" s="383">
        <v>200240.9</v>
      </c>
      <c r="U123" s="383">
        <v>1055695</v>
      </c>
      <c r="V123" s="383">
        <v>81532</v>
      </c>
      <c r="W123" s="382">
        <v>0.18967684795324408</v>
      </c>
      <c r="X123" s="254" t="s">
        <v>1062</v>
      </c>
      <c r="Y123" s="254">
        <v>0</v>
      </c>
      <c r="Z123" t="s">
        <v>525</v>
      </c>
      <c r="AA123" t="s">
        <v>2178</v>
      </c>
    </row>
    <row r="124" spans="1:27" x14ac:dyDescent="0.3">
      <c r="A124" t="s">
        <v>1159</v>
      </c>
      <c r="B124">
        <v>331810</v>
      </c>
      <c r="C124">
        <v>767</v>
      </c>
      <c r="D124" s="147" t="s">
        <v>746</v>
      </c>
      <c r="E124" s="147" t="s">
        <v>174</v>
      </c>
      <c r="F124" s="147" t="s">
        <v>747</v>
      </c>
      <c r="G124" t="s">
        <v>14</v>
      </c>
      <c r="H124" s="240">
        <v>29.895400000000002</v>
      </c>
      <c r="I124" s="252">
        <v>25.995999999999999</v>
      </c>
      <c r="J124" s="253">
        <v>16</v>
      </c>
      <c r="K124" s="382">
        <v>1.1500000000000001</v>
      </c>
      <c r="L124" s="383">
        <v>36.486049999999999</v>
      </c>
      <c r="M124" s="383">
        <v>31.726999999999997</v>
      </c>
      <c r="N124" s="383">
        <v>5</v>
      </c>
      <c r="O124" s="382">
        <v>1.1500000000000001</v>
      </c>
      <c r="P124" s="383">
        <v>40.828450000000004</v>
      </c>
      <c r="Q124" s="383">
        <v>35.503</v>
      </c>
      <c r="R124" s="383">
        <v>6</v>
      </c>
      <c r="S124" s="382">
        <v>1.1500000000000001</v>
      </c>
      <c r="T124" s="383">
        <v>107.2099</v>
      </c>
      <c r="U124" s="383">
        <v>93.225999999999999</v>
      </c>
      <c r="V124" s="383">
        <v>25</v>
      </c>
      <c r="W124" s="382">
        <v>1.1500000000000001</v>
      </c>
      <c r="X124" s="254" t="s">
        <v>536</v>
      </c>
      <c r="Y124" s="254">
        <v>12</v>
      </c>
      <c r="Z124" t="s">
        <v>174</v>
      </c>
      <c r="AA124" t="s">
        <v>2178</v>
      </c>
    </row>
    <row r="125" spans="1:27" x14ac:dyDescent="0.3">
      <c r="A125" t="s">
        <v>1097</v>
      </c>
      <c r="B125">
        <v>331270</v>
      </c>
      <c r="C125">
        <v>169</v>
      </c>
      <c r="D125" s="147" t="s">
        <v>103</v>
      </c>
      <c r="E125" s="147" t="s">
        <v>107</v>
      </c>
      <c r="F125" s="147" t="s">
        <v>634</v>
      </c>
      <c r="G125" t="s">
        <v>5</v>
      </c>
      <c r="H125" s="240">
        <v>274.10197500000004</v>
      </c>
      <c r="I125" s="252">
        <v>522.09899999999993</v>
      </c>
      <c r="J125" s="253">
        <v>93</v>
      </c>
      <c r="K125" s="382">
        <v>0.52500000000000013</v>
      </c>
      <c r="L125" s="383">
        <v>14.828625000000004</v>
      </c>
      <c r="M125" s="383">
        <v>28.245000000000001</v>
      </c>
      <c r="N125" s="383">
        <v>10</v>
      </c>
      <c r="O125" s="382">
        <v>0.52500000000000013</v>
      </c>
      <c r="P125" s="383">
        <v>320.08935000000008</v>
      </c>
      <c r="Q125" s="383">
        <v>609.69399999999996</v>
      </c>
      <c r="R125" s="383">
        <v>26</v>
      </c>
      <c r="S125" s="382">
        <v>0.52500000000000013</v>
      </c>
      <c r="T125" s="383">
        <v>609.01995000000011</v>
      </c>
      <c r="U125" s="383">
        <v>1160.038</v>
      </c>
      <c r="V125" s="383">
        <v>127</v>
      </c>
      <c r="W125" s="382">
        <v>0.52500000000000013</v>
      </c>
      <c r="X125" s="254" t="s">
        <v>536</v>
      </c>
      <c r="Y125" s="254">
        <v>12</v>
      </c>
      <c r="Z125" t="s">
        <v>107</v>
      </c>
      <c r="AA125" t="s">
        <v>2178</v>
      </c>
    </row>
    <row r="126" spans="1:27" x14ac:dyDescent="0.3">
      <c r="A126" t="s">
        <v>1160</v>
      </c>
      <c r="B126">
        <v>331820</v>
      </c>
      <c r="C126">
        <v>432</v>
      </c>
      <c r="D126" s="147" t="s">
        <v>175</v>
      </c>
      <c r="E126" s="147" t="s">
        <v>176</v>
      </c>
      <c r="F126" s="147" t="s">
        <v>749</v>
      </c>
      <c r="G126" t="s">
        <v>11</v>
      </c>
      <c r="H126" s="240">
        <v>328.11607620000007</v>
      </c>
      <c r="I126" s="252">
        <v>692.08200000000011</v>
      </c>
      <c r="J126" s="253">
        <v>104</v>
      </c>
      <c r="K126" s="382">
        <v>0.47410000000000002</v>
      </c>
      <c r="L126" s="383">
        <v>318.48283830000003</v>
      </c>
      <c r="M126" s="383">
        <v>671.76300000000003</v>
      </c>
      <c r="N126" s="383">
        <v>17</v>
      </c>
      <c r="O126" s="382">
        <v>0.47410000000000002</v>
      </c>
      <c r="P126" s="383">
        <v>102.438787</v>
      </c>
      <c r="Q126" s="383">
        <v>216.07</v>
      </c>
      <c r="R126" s="383">
        <v>21</v>
      </c>
      <c r="S126" s="382">
        <v>0.47410000000000002</v>
      </c>
      <c r="T126" s="383">
        <v>749.03770150000014</v>
      </c>
      <c r="U126" s="383">
        <v>1588.4850000000001</v>
      </c>
      <c r="V126" s="383">
        <v>141</v>
      </c>
      <c r="W126" s="382">
        <v>0.47154219366251499</v>
      </c>
      <c r="X126" s="254" t="s">
        <v>536</v>
      </c>
      <c r="Y126" s="254">
        <v>12</v>
      </c>
      <c r="Z126" t="s">
        <v>176</v>
      </c>
      <c r="AA126" t="s">
        <v>2178</v>
      </c>
    </row>
    <row r="127" spans="1:27" x14ac:dyDescent="0.3">
      <c r="A127" t="s">
        <v>1178</v>
      </c>
      <c r="B127">
        <v>331830</v>
      </c>
      <c r="C127">
        <v>341</v>
      </c>
      <c r="D127" s="147" t="s">
        <v>218</v>
      </c>
      <c r="E127" s="147" t="s">
        <v>219</v>
      </c>
      <c r="F127" s="147" t="s">
        <v>810</v>
      </c>
      <c r="G127" t="s">
        <v>14</v>
      </c>
      <c r="H127" s="240">
        <v>160.00215535000001</v>
      </c>
      <c r="I127" s="252">
        <v>246.69800000000001</v>
      </c>
      <c r="J127" s="253">
        <v>142</v>
      </c>
      <c r="K127" s="382">
        <v>0.64857500000000001</v>
      </c>
      <c r="L127" s="383">
        <v>30.47913355</v>
      </c>
      <c r="M127" s="383">
        <v>46.994</v>
      </c>
      <c r="N127" s="383">
        <v>10</v>
      </c>
      <c r="O127" s="382">
        <v>0.64857500000000001</v>
      </c>
      <c r="P127" s="383">
        <v>29.890876024999997</v>
      </c>
      <c r="Q127" s="383">
        <v>46.086999999999996</v>
      </c>
      <c r="R127" s="383">
        <v>6</v>
      </c>
      <c r="S127" s="382">
        <v>0.64857500000000001</v>
      </c>
      <c r="T127" s="383">
        <v>220.37216492499999</v>
      </c>
      <c r="U127" s="383">
        <v>339.77899999999994</v>
      </c>
      <c r="V127" s="383">
        <v>158</v>
      </c>
      <c r="W127" s="382">
        <v>0.64857500000000012</v>
      </c>
      <c r="X127" s="254" t="s">
        <v>536</v>
      </c>
      <c r="Y127" s="254">
        <v>6</v>
      </c>
      <c r="Z127" t="s">
        <v>219</v>
      </c>
      <c r="AA127" t="s">
        <v>2178</v>
      </c>
    </row>
    <row r="128" spans="1:27" x14ac:dyDescent="0.3">
      <c r="A128" t="s">
        <v>1161</v>
      </c>
      <c r="B128">
        <v>331840</v>
      </c>
      <c r="C128">
        <v>682</v>
      </c>
      <c r="D128" s="147" t="s">
        <v>177</v>
      </c>
      <c r="E128" s="147" t="s">
        <v>178</v>
      </c>
      <c r="F128" s="147" t="s">
        <v>751</v>
      </c>
      <c r="G128" t="s">
        <v>14</v>
      </c>
      <c r="H128" s="240">
        <v>43.377949999999984</v>
      </c>
      <c r="I128" s="252">
        <v>45.660999999999994</v>
      </c>
      <c r="J128" s="253">
        <v>47</v>
      </c>
      <c r="K128" s="382">
        <v>0.94999999999999973</v>
      </c>
      <c r="L128" s="383">
        <v>41.156849999999984</v>
      </c>
      <c r="M128" s="383">
        <v>43.322999999999993</v>
      </c>
      <c r="N128" s="383">
        <v>9</v>
      </c>
      <c r="O128" s="382">
        <v>0.94999999999999973</v>
      </c>
      <c r="P128" s="383">
        <v>79.148300000000006</v>
      </c>
      <c r="Q128" s="383">
        <v>83.314000000000021</v>
      </c>
      <c r="R128" s="383">
        <v>15</v>
      </c>
      <c r="S128" s="382">
        <v>0.94999999999999984</v>
      </c>
      <c r="T128" s="383">
        <v>163.68309999999997</v>
      </c>
      <c r="U128" s="383">
        <v>193.10600000000005</v>
      </c>
      <c r="V128" s="383">
        <v>69</v>
      </c>
      <c r="W128" s="382">
        <v>0.84763342412975218</v>
      </c>
      <c r="X128" s="254" t="s">
        <v>536</v>
      </c>
      <c r="Y128" s="254">
        <v>12</v>
      </c>
      <c r="Z128" t="s">
        <v>178</v>
      </c>
      <c r="AA128" t="s">
        <v>2178</v>
      </c>
    </row>
    <row r="129" spans="1:27" ht="28.8" x14ac:dyDescent="0.3">
      <c r="A129" t="s">
        <v>1216</v>
      </c>
      <c r="B129">
        <v>332310</v>
      </c>
      <c r="C129">
        <v>365</v>
      </c>
      <c r="D129" s="147" t="s">
        <v>291</v>
      </c>
      <c r="E129" s="147" t="s">
        <v>292</v>
      </c>
      <c r="F129" s="147" t="s">
        <v>918</v>
      </c>
      <c r="G129" t="s">
        <v>9</v>
      </c>
      <c r="H129" s="240">
        <v>293.82760000000002</v>
      </c>
      <c r="I129" s="252">
        <v>534.23200000000008</v>
      </c>
      <c r="J129" s="253">
        <v>108</v>
      </c>
      <c r="K129" s="382">
        <v>0.54999999999999993</v>
      </c>
      <c r="L129" s="383">
        <v>94.597799999999978</v>
      </c>
      <c r="M129" s="383">
        <v>171.99599999999998</v>
      </c>
      <c r="N129" s="383">
        <v>20</v>
      </c>
      <c r="O129" s="382">
        <v>0.54999999999999993</v>
      </c>
      <c r="P129" s="383">
        <v>311.58214999999996</v>
      </c>
      <c r="Q129" s="383">
        <v>566.51300000000003</v>
      </c>
      <c r="R129" s="383">
        <v>40</v>
      </c>
      <c r="S129" s="382">
        <v>0.54999999999999993</v>
      </c>
      <c r="T129" s="383">
        <v>700.00755000000004</v>
      </c>
      <c r="U129" s="383">
        <v>1290.4809999999998</v>
      </c>
      <c r="V129" s="383">
        <v>164</v>
      </c>
      <c r="W129" s="382">
        <v>0.54243925327067977</v>
      </c>
      <c r="X129" s="254" t="s">
        <v>536</v>
      </c>
      <c r="Y129" s="254">
        <v>12</v>
      </c>
      <c r="Z129" t="s">
        <v>292</v>
      </c>
      <c r="AA129" t="s">
        <v>2178</v>
      </c>
    </row>
    <row r="130" spans="1:27" x14ac:dyDescent="0.3">
      <c r="A130" t="s">
        <v>1162</v>
      </c>
      <c r="B130">
        <v>331850</v>
      </c>
      <c r="C130">
        <v>686</v>
      </c>
      <c r="D130" s="147" t="s">
        <v>179</v>
      </c>
      <c r="E130" s="147" t="s">
        <v>180</v>
      </c>
      <c r="F130" s="147" t="s">
        <v>753</v>
      </c>
      <c r="G130" t="s">
        <v>7</v>
      </c>
      <c r="H130" s="240">
        <v>65.07069333333331</v>
      </c>
      <c r="I130" s="252">
        <v>83.871999999999986</v>
      </c>
      <c r="J130" s="253">
        <v>27</v>
      </c>
      <c r="K130" s="382">
        <v>0.77583333333333315</v>
      </c>
      <c r="L130" s="383">
        <v>53.028208333333325</v>
      </c>
      <c r="M130" s="383">
        <v>68.349999999999994</v>
      </c>
      <c r="N130" s="383">
        <v>17</v>
      </c>
      <c r="O130" s="382">
        <v>0.77583333333333326</v>
      </c>
      <c r="P130" s="383">
        <v>49.915564999999994</v>
      </c>
      <c r="Q130" s="383">
        <v>64.337999999999994</v>
      </c>
      <c r="R130" s="383">
        <v>13</v>
      </c>
      <c r="S130" s="382">
        <v>0.77583333333333326</v>
      </c>
      <c r="T130" s="383">
        <v>168.01446666666664</v>
      </c>
      <c r="U130" s="383">
        <v>216.55999999999997</v>
      </c>
      <c r="V130" s="383">
        <v>56</v>
      </c>
      <c r="W130" s="382">
        <v>0.77583333333333326</v>
      </c>
      <c r="X130" s="254" t="s">
        <v>536</v>
      </c>
      <c r="Y130" s="254">
        <v>12</v>
      </c>
      <c r="Z130" t="s">
        <v>180</v>
      </c>
      <c r="AA130" t="s">
        <v>2178</v>
      </c>
    </row>
    <row r="131" spans="1:27" x14ac:dyDescent="0.3">
      <c r="A131" t="s">
        <v>1098</v>
      </c>
      <c r="B131">
        <v>331280</v>
      </c>
      <c r="C131">
        <v>169</v>
      </c>
      <c r="D131" s="147" t="s">
        <v>103</v>
      </c>
      <c r="E131" s="147" t="s">
        <v>108</v>
      </c>
      <c r="F131" s="147" t="s">
        <v>636</v>
      </c>
      <c r="G131" t="s">
        <v>9</v>
      </c>
      <c r="H131" s="240">
        <v>510.3300665000001</v>
      </c>
      <c r="I131" s="252">
        <v>951.221</v>
      </c>
      <c r="J131" s="253">
        <v>211</v>
      </c>
      <c r="K131" s="382">
        <v>0.53650000000000009</v>
      </c>
      <c r="L131" s="383">
        <v>102.69039200000003</v>
      </c>
      <c r="M131" s="383">
        <v>191.40800000000002</v>
      </c>
      <c r="N131" s="383">
        <v>22</v>
      </c>
      <c r="O131" s="382">
        <v>0.53650000000000009</v>
      </c>
      <c r="P131" s="383">
        <v>626.6443395</v>
      </c>
      <c r="Q131" s="383">
        <v>1168.0229999999999</v>
      </c>
      <c r="R131" s="383">
        <v>30</v>
      </c>
      <c r="S131" s="382">
        <v>0.53650000000000009</v>
      </c>
      <c r="T131" s="383">
        <v>1239.6647980000002</v>
      </c>
      <c r="U131" s="383">
        <v>2310.652</v>
      </c>
      <c r="V131" s="383">
        <v>261</v>
      </c>
      <c r="W131" s="382">
        <v>0.53650000000000009</v>
      </c>
      <c r="X131" s="254" t="s">
        <v>536</v>
      </c>
      <c r="Y131" s="254">
        <v>12</v>
      </c>
      <c r="Z131" t="s">
        <v>108</v>
      </c>
      <c r="AA131" t="s">
        <v>2178</v>
      </c>
    </row>
    <row r="132" spans="1:27" x14ac:dyDescent="0.3">
      <c r="A132" t="s">
        <v>1165</v>
      </c>
      <c r="B132">
        <v>331860</v>
      </c>
      <c r="C132">
        <v>297</v>
      </c>
      <c r="D132" s="147" t="s">
        <v>181</v>
      </c>
      <c r="E132" s="147" t="s">
        <v>182</v>
      </c>
      <c r="F132" s="147" t="s">
        <v>759</v>
      </c>
      <c r="G132" t="s">
        <v>6</v>
      </c>
      <c r="H132" s="240">
        <v>65.822018325000002</v>
      </c>
      <c r="I132" s="252">
        <v>157.309</v>
      </c>
      <c r="J132" s="253">
        <v>56</v>
      </c>
      <c r="K132" s="382">
        <v>0.41842499999999999</v>
      </c>
      <c r="L132" s="383">
        <v>158.60943577500001</v>
      </c>
      <c r="M132" s="383">
        <v>379.06299999999999</v>
      </c>
      <c r="N132" s="383">
        <v>74</v>
      </c>
      <c r="O132" s="382">
        <v>0.41842500000000005</v>
      </c>
      <c r="P132" s="383">
        <v>54.953847375000009</v>
      </c>
      <c r="Q132" s="383">
        <v>131.33500000000001</v>
      </c>
      <c r="R132" s="383">
        <v>11</v>
      </c>
      <c r="S132" s="382">
        <v>0.41842500000000005</v>
      </c>
      <c r="T132" s="383">
        <v>279.38530147500001</v>
      </c>
      <c r="U132" s="383">
        <v>667.70699999999988</v>
      </c>
      <c r="V132" s="383">
        <v>140</v>
      </c>
      <c r="W132" s="382">
        <v>0.4184250000000001</v>
      </c>
      <c r="X132" s="254" t="s">
        <v>536</v>
      </c>
      <c r="Y132" s="254">
        <v>4</v>
      </c>
      <c r="Z132" t="s">
        <v>182</v>
      </c>
      <c r="AA132" t="s">
        <v>2178</v>
      </c>
    </row>
    <row r="133" spans="1:27" x14ac:dyDescent="0.3">
      <c r="A133" t="s">
        <v>1163</v>
      </c>
      <c r="B133">
        <v>331870</v>
      </c>
      <c r="C133">
        <v>658</v>
      </c>
      <c r="D133" s="147" t="s">
        <v>183</v>
      </c>
      <c r="E133" s="147" t="s">
        <v>184</v>
      </c>
      <c r="F133" s="147" t="s">
        <v>755</v>
      </c>
      <c r="G133" t="s">
        <v>6</v>
      </c>
      <c r="H133" s="240">
        <v>132.09820000000002</v>
      </c>
      <c r="I133" s="252">
        <v>229.73599999999999</v>
      </c>
      <c r="J133" s="253">
        <v>81</v>
      </c>
      <c r="K133" s="382">
        <v>0.57500000000000007</v>
      </c>
      <c r="L133" s="383">
        <v>64.19817500000002</v>
      </c>
      <c r="M133" s="383">
        <v>111.64900000000002</v>
      </c>
      <c r="N133" s="383">
        <v>7</v>
      </c>
      <c r="O133" s="382">
        <v>0.57500000000000007</v>
      </c>
      <c r="P133" s="383">
        <v>33.755950000000006</v>
      </c>
      <c r="Q133" s="383">
        <v>58.706000000000003</v>
      </c>
      <c r="R133" s="383">
        <v>11</v>
      </c>
      <c r="S133" s="382">
        <v>0.57500000000000007</v>
      </c>
      <c r="T133" s="383">
        <v>230.05232500000005</v>
      </c>
      <c r="U133" s="383">
        <v>489.517</v>
      </c>
      <c r="V133" s="383">
        <v>98</v>
      </c>
      <c r="W133" s="382">
        <v>0.46995778491860357</v>
      </c>
      <c r="X133" s="254" t="s">
        <v>536</v>
      </c>
      <c r="Y133" s="254">
        <v>6</v>
      </c>
      <c r="Z133" t="s">
        <v>184</v>
      </c>
      <c r="AA133" t="s">
        <v>2178</v>
      </c>
    </row>
    <row r="134" spans="1:27" ht="28.8" x14ac:dyDescent="0.3">
      <c r="A134" t="s">
        <v>1179</v>
      </c>
      <c r="B134">
        <v>0</v>
      </c>
      <c r="C134">
        <v>13</v>
      </c>
      <c r="D134" s="147" t="s">
        <v>220</v>
      </c>
      <c r="E134" s="147" t="s">
        <v>220</v>
      </c>
      <c r="F134" s="147" t="s">
        <v>585</v>
      </c>
      <c r="G134" t="s">
        <v>12</v>
      </c>
      <c r="H134" s="240">
        <v>70309</v>
      </c>
      <c r="I134" s="252">
        <v>267590</v>
      </c>
      <c r="J134" s="253">
        <v>39511</v>
      </c>
      <c r="K134" s="382">
        <v>0.26274898165103328</v>
      </c>
      <c r="L134" s="383">
        <v>29895.8</v>
      </c>
      <c r="M134" s="383">
        <v>121016</v>
      </c>
      <c r="N134" s="383">
        <v>6665</v>
      </c>
      <c r="O134" s="382">
        <v>0.24704006081840418</v>
      </c>
      <c r="P134" s="383">
        <v>137350.9</v>
      </c>
      <c r="Q134" s="383">
        <v>761187</v>
      </c>
      <c r="R134" s="383">
        <v>527</v>
      </c>
      <c r="S134" s="382">
        <v>0.18044304487596347</v>
      </c>
      <c r="T134" s="383">
        <v>237555.7</v>
      </c>
      <c r="U134" s="383">
        <v>1149793</v>
      </c>
      <c r="V134" s="383">
        <v>46703</v>
      </c>
      <c r="W134" s="382">
        <v>0.20660736323842641</v>
      </c>
      <c r="X134" s="254" t="s">
        <v>1062</v>
      </c>
      <c r="Y134" s="254">
        <v>0</v>
      </c>
      <c r="Z134" t="s">
        <v>524</v>
      </c>
      <c r="AA134" t="s">
        <v>2178</v>
      </c>
    </row>
    <row r="135" spans="1:27" x14ac:dyDescent="0.3">
      <c r="A135" t="s">
        <v>1164</v>
      </c>
      <c r="B135">
        <v>331880</v>
      </c>
      <c r="C135">
        <v>437</v>
      </c>
      <c r="D135" s="147" t="s">
        <v>185</v>
      </c>
      <c r="E135" s="147" t="s">
        <v>186</v>
      </c>
      <c r="F135" s="147" t="s">
        <v>757</v>
      </c>
      <c r="G135" t="s">
        <v>6</v>
      </c>
      <c r="H135" s="240">
        <v>91.278616666666679</v>
      </c>
      <c r="I135" s="252">
        <v>112.922</v>
      </c>
      <c r="J135" s="253">
        <v>49</v>
      </c>
      <c r="K135" s="382">
        <v>0.80833333333333346</v>
      </c>
      <c r="L135" s="383">
        <v>46.863125000000011</v>
      </c>
      <c r="M135" s="383">
        <v>57.975000000000001</v>
      </c>
      <c r="N135" s="383">
        <v>4</v>
      </c>
      <c r="O135" s="382">
        <v>0.80833333333333346</v>
      </c>
      <c r="P135" s="383">
        <v>83.128191666666694</v>
      </c>
      <c r="Q135" s="383">
        <v>102.83900000000001</v>
      </c>
      <c r="R135" s="383">
        <v>10</v>
      </c>
      <c r="S135" s="382">
        <v>0.80833333333333346</v>
      </c>
      <c r="T135" s="383">
        <v>221.26993333333337</v>
      </c>
      <c r="U135" s="383">
        <v>274.13600000000002</v>
      </c>
      <c r="V135" s="383">
        <v>64</v>
      </c>
      <c r="W135" s="382">
        <v>0.80715387009854</v>
      </c>
      <c r="X135" s="254" t="s">
        <v>536</v>
      </c>
      <c r="Y135" s="254">
        <v>12</v>
      </c>
      <c r="Z135" t="s">
        <v>186</v>
      </c>
      <c r="AA135" t="s">
        <v>2178</v>
      </c>
    </row>
    <row r="136" spans="1:27" x14ac:dyDescent="0.3">
      <c r="A136" t="s">
        <v>1188</v>
      </c>
      <c r="B136">
        <v>332660</v>
      </c>
      <c r="C136">
        <v>240</v>
      </c>
      <c r="D136" s="147" t="s">
        <v>240</v>
      </c>
      <c r="E136" s="147" t="s">
        <v>242</v>
      </c>
      <c r="F136" s="147" t="s">
        <v>1268</v>
      </c>
      <c r="G136" t="s">
        <v>13</v>
      </c>
      <c r="H136" s="240">
        <v>405.39821374999997</v>
      </c>
      <c r="I136" s="252">
        <v>657.84699999999998</v>
      </c>
      <c r="J136" s="253">
        <v>214</v>
      </c>
      <c r="K136" s="382">
        <v>0.61624999999999996</v>
      </c>
      <c r="L136" s="383">
        <v>243.64922749999997</v>
      </c>
      <c r="M136" s="383">
        <v>395.37399999999997</v>
      </c>
      <c r="N136" s="383">
        <v>24</v>
      </c>
      <c r="O136" s="382">
        <v>0.61624999999999996</v>
      </c>
      <c r="P136" s="383">
        <v>40.345887499999996</v>
      </c>
      <c r="Q136" s="383">
        <v>65.47</v>
      </c>
      <c r="R136" s="383">
        <v>18</v>
      </c>
      <c r="S136" s="382">
        <v>0.61624999999999996</v>
      </c>
      <c r="T136" s="383">
        <v>689.39332874999991</v>
      </c>
      <c r="U136" s="383">
        <v>1118.691</v>
      </c>
      <c r="V136" s="383">
        <v>255</v>
      </c>
      <c r="W136" s="382">
        <v>0.61624999999999985</v>
      </c>
      <c r="X136" s="254" t="s">
        <v>536</v>
      </c>
      <c r="Y136" s="254">
        <v>12</v>
      </c>
      <c r="Z136" t="s">
        <v>242</v>
      </c>
      <c r="AA136" t="s">
        <v>2178</v>
      </c>
    </row>
    <row r="137" spans="1:27" ht="28.8" x14ac:dyDescent="0.3">
      <c r="A137" t="s">
        <v>1068</v>
      </c>
      <c r="B137">
        <v>331070</v>
      </c>
      <c r="C137">
        <v>2</v>
      </c>
      <c r="D137" s="147" t="s">
        <v>80</v>
      </c>
      <c r="E137" s="147" t="s">
        <v>85</v>
      </c>
      <c r="F137" s="147" t="s">
        <v>608</v>
      </c>
      <c r="G137" t="s">
        <v>7</v>
      </c>
      <c r="H137" s="240">
        <v>116.28363374999998</v>
      </c>
      <c r="I137" s="252">
        <v>192.006</v>
      </c>
      <c r="J137" s="253">
        <v>52</v>
      </c>
      <c r="K137" s="382">
        <v>0.60562499999999986</v>
      </c>
      <c r="L137" s="383">
        <v>100.08013687499997</v>
      </c>
      <c r="M137" s="383">
        <v>165.25099999999998</v>
      </c>
      <c r="N137" s="383">
        <v>19</v>
      </c>
      <c r="O137" s="382">
        <v>0.60562499999999986</v>
      </c>
      <c r="P137" s="383">
        <v>17.382043124999996</v>
      </c>
      <c r="Q137" s="383">
        <v>28.701000000000001</v>
      </c>
      <c r="R137" s="383">
        <v>5</v>
      </c>
      <c r="S137" s="382">
        <v>0.60562499999999986</v>
      </c>
      <c r="T137" s="383">
        <v>233.74581374999994</v>
      </c>
      <c r="U137" s="383">
        <v>385.95800000000003</v>
      </c>
      <c r="V137" s="383">
        <v>74</v>
      </c>
      <c r="W137" s="382">
        <v>0.60562499999999975</v>
      </c>
      <c r="X137" s="254" t="s">
        <v>536</v>
      </c>
      <c r="Y137" s="254">
        <v>12</v>
      </c>
      <c r="Z137" t="s">
        <v>85</v>
      </c>
      <c r="AA137" t="s">
        <v>2178</v>
      </c>
    </row>
    <row r="138" spans="1:27" x14ac:dyDescent="0.3">
      <c r="A138" t="s">
        <v>1166</v>
      </c>
      <c r="B138">
        <v>331890</v>
      </c>
      <c r="C138">
        <v>368</v>
      </c>
      <c r="D138" s="147" t="s">
        <v>187</v>
      </c>
      <c r="E138" s="147" t="s">
        <v>188</v>
      </c>
      <c r="F138" s="147" t="s">
        <v>761</v>
      </c>
      <c r="G138" t="s">
        <v>7</v>
      </c>
      <c r="H138" s="240">
        <v>69.679400000000001</v>
      </c>
      <c r="I138" s="252">
        <v>99.541999999999987</v>
      </c>
      <c r="J138" s="253">
        <v>47</v>
      </c>
      <c r="K138" s="382">
        <v>0.70000000000000007</v>
      </c>
      <c r="L138" s="383">
        <v>158.45620000000002</v>
      </c>
      <c r="M138" s="383">
        <v>226.36600000000001</v>
      </c>
      <c r="N138" s="383">
        <v>31</v>
      </c>
      <c r="O138" s="382">
        <v>0.70000000000000007</v>
      </c>
      <c r="P138" s="383">
        <v>21.244299999999999</v>
      </c>
      <c r="Q138" s="383">
        <v>30.348999999999997</v>
      </c>
      <c r="R138" s="383">
        <v>5</v>
      </c>
      <c r="S138" s="382">
        <v>0.70000000000000007</v>
      </c>
      <c r="T138" s="383">
        <v>249.37990000000002</v>
      </c>
      <c r="U138" s="383">
        <v>363.15699999999998</v>
      </c>
      <c r="V138" s="383">
        <v>84</v>
      </c>
      <c r="W138" s="382">
        <v>0.68669996723180338</v>
      </c>
      <c r="X138" s="254" t="s">
        <v>536</v>
      </c>
      <c r="Y138" s="254">
        <v>12</v>
      </c>
      <c r="Z138" t="s">
        <v>188</v>
      </c>
      <c r="AA138" t="s">
        <v>2178</v>
      </c>
    </row>
    <row r="139" spans="1:27" x14ac:dyDescent="0.3">
      <c r="A139" t="s">
        <v>1208</v>
      </c>
      <c r="B139">
        <v>332230</v>
      </c>
      <c r="C139">
        <v>343</v>
      </c>
      <c r="D139" s="147" t="s">
        <v>281</v>
      </c>
      <c r="E139" s="147" t="s">
        <v>282</v>
      </c>
      <c r="F139" s="147" t="s">
        <v>903</v>
      </c>
      <c r="G139" t="s">
        <v>9</v>
      </c>
      <c r="H139" s="240">
        <v>92.271139200000022</v>
      </c>
      <c r="I139" s="252">
        <v>76.055999999999997</v>
      </c>
      <c r="J139" s="253">
        <v>32</v>
      </c>
      <c r="K139" s="382">
        <v>1.2132000000000003</v>
      </c>
      <c r="L139" s="383">
        <v>68.156362800000025</v>
      </c>
      <c r="M139" s="383">
        <v>56.179000000000009</v>
      </c>
      <c r="N139" s="383">
        <v>4</v>
      </c>
      <c r="O139" s="382">
        <v>1.2132000000000003</v>
      </c>
      <c r="P139" s="383">
        <v>67.788763200000005</v>
      </c>
      <c r="Q139" s="383">
        <v>55.875999999999991</v>
      </c>
      <c r="R139" s="383">
        <v>13</v>
      </c>
      <c r="S139" s="382">
        <v>1.2132000000000003</v>
      </c>
      <c r="T139" s="383">
        <v>228.21626520000004</v>
      </c>
      <c r="U139" s="383">
        <v>188.11100000000002</v>
      </c>
      <c r="V139" s="383">
        <v>48</v>
      </c>
      <c r="W139" s="382">
        <v>1.2132000000000001</v>
      </c>
      <c r="X139" s="254" t="s">
        <v>536</v>
      </c>
      <c r="Y139" s="254">
        <v>6</v>
      </c>
      <c r="Z139" t="s">
        <v>282</v>
      </c>
      <c r="AA139" t="s">
        <v>2178</v>
      </c>
    </row>
    <row r="140" spans="1:27" x14ac:dyDescent="0.3">
      <c r="A140" t="s">
        <v>1168</v>
      </c>
      <c r="B140">
        <v>331900</v>
      </c>
      <c r="C140">
        <v>256</v>
      </c>
      <c r="D140" s="147" t="s">
        <v>193</v>
      </c>
      <c r="E140" s="147" t="s">
        <v>194</v>
      </c>
      <c r="F140" s="147" t="s">
        <v>767</v>
      </c>
      <c r="G140" t="s">
        <v>14</v>
      </c>
      <c r="H140" s="240">
        <v>96.004737399999996</v>
      </c>
      <c r="I140" s="252">
        <v>121.83599999999998</v>
      </c>
      <c r="J140" s="253">
        <v>44</v>
      </c>
      <c r="K140" s="382">
        <v>0.78798333333333337</v>
      </c>
      <c r="L140" s="383">
        <v>39.463781299999994</v>
      </c>
      <c r="M140" s="383">
        <v>50.081999999999994</v>
      </c>
      <c r="N140" s="383">
        <v>7</v>
      </c>
      <c r="O140" s="382">
        <v>0.78798333333333326</v>
      </c>
      <c r="P140" s="383">
        <v>142.18528863333336</v>
      </c>
      <c r="Q140" s="383">
        <v>180.44200000000001</v>
      </c>
      <c r="R140" s="383">
        <v>10</v>
      </c>
      <c r="S140" s="382">
        <v>0.78798333333333348</v>
      </c>
      <c r="T140" s="383">
        <v>277.65380733333336</v>
      </c>
      <c r="U140" s="383">
        <v>352.36</v>
      </c>
      <c r="V140" s="383">
        <v>60</v>
      </c>
      <c r="W140" s="382">
        <v>0.78798333333333337</v>
      </c>
      <c r="X140" s="254" t="s">
        <v>536</v>
      </c>
      <c r="Y140" s="254">
        <v>12</v>
      </c>
      <c r="Z140" t="s">
        <v>194</v>
      </c>
      <c r="AA140" t="s">
        <v>2178</v>
      </c>
    </row>
    <row r="141" spans="1:27" x14ac:dyDescent="0.3">
      <c r="A141" t="s">
        <v>1169</v>
      </c>
      <c r="B141">
        <v>331910</v>
      </c>
      <c r="C141">
        <v>360</v>
      </c>
      <c r="D141" s="147" t="s">
        <v>195</v>
      </c>
      <c r="E141" s="147" t="s">
        <v>196</v>
      </c>
      <c r="F141" s="147" t="s">
        <v>771</v>
      </c>
      <c r="G141" t="s">
        <v>6</v>
      </c>
      <c r="H141" s="240">
        <v>148.31739999999999</v>
      </c>
      <c r="I141" s="252">
        <v>134.834</v>
      </c>
      <c r="J141" s="253">
        <v>50</v>
      </c>
      <c r="K141" s="382">
        <v>1.0999999999999999</v>
      </c>
      <c r="L141" s="383">
        <v>108.7064</v>
      </c>
      <c r="M141" s="383">
        <v>98.824000000000012</v>
      </c>
      <c r="N141" s="383">
        <v>11</v>
      </c>
      <c r="O141" s="382">
        <v>1.0999999999999999</v>
      </c>
      <c r="P141" s="383">
        <v>38.273399999999995</v>
      </c>
      <c r="Q141" s="383">
        <v>34.793999999999997</v>
      </c>
      <c r="R141" s="383">
        <v>11</v>
      </c>
      <c r="S141" s="382">
        <v>1.0999999999999999</v>
      </c>
      <c r="T141" s="383">
        <v>295.29719999999998</v>
      </c>
      <c r="U141" s="383">
        <v>268.84199999999998</v>
      </c>
      <c r="V141" s="383">
        <v>68</v>
      </c>
      <c r="W141" s="382">
        <v>1.0984042671903944</v>
      </c>
      <c r="X141" s="254" t="s">
        <v>536</v>
      </c>
      <c r="Y141" s="254">
        <v>6</v>
      </c>
      <c r="Z141" t="s">
        <v>196</v>
      </c>
      <c r="AA141" t="s">
        <v>2178</v>
      </c>
    </row>
    <row r="142" spans="1:27" ht="28.8" x14ac:dyDescent="0.3">
      <c r="A142" t="s">
        <v>1069</v>
      </c>
      <c r="B142">
        <v>331080</v>
      </c>
      <c r="C142">
        <v>2</v>
      </c>
      <c r="D142" s="147" t="s">
        <v>80</v>
      </c>
      <c r="E142" s="147" t="s">
        <v>86</v>
      </c>
      <c r="F142" s="147" t="s">
        <v>587</v>
      </c>
      <c r="G142" t="s">
        <v>13</v>
      </c>
      <c r="H142" s="240">
        <v>213.47246737500001</v>
      </c>
      <c r="I142" s="252">
        <v>754.65299999999991</v>
      </c>
      <c r="J142" s="253">
        <v>185</v>
      </c>
      <c r="K142" s="382">
        <v>0.28287500000000004</v>
      </c>
      <c r="L142" s="383">
        <v>52.11321262500001</v>
      </c>
      <c r="M142" s="383">
        <v>184.227</v>
      </c>
      <c r="N142" s="383">
        <v>42</v>
      </c>
      <c r="O142" s="382">
        <v>0.28287500000000004</v>
      </c>
      <c r="P142" s="383">
        <v>50.270564875000005</v>
      </c>
      <c r="Q142" s="383">
        <v>177.71299999999999</v>
      </c>
      <c r="R142" s="383">
        <v>19</v>
      </c>
      <c r="S142" s="382">
        <v>0.28287500000000004</v>
      </c>
      <c r="T142" s="383">
        <v>315.85624487500002</v>
      </c>
      <c r="U142" s="383">
        <v>1116.5930000000001</v>
      </c>
      <c r="V142" s="383">
        <v>246</v>
      </c>
      <c r="W142" s="382">
        <v>0.28287499999999999</v>
      </c>
      <c r="X142" s="254" t="s">
        <v>536</v>
      </c>
      <c r="Y142" s="254">
        <v>12</v>
      </c>
      <c r="Z142" t="s">
        <v>86</v>
      </c>
      <c r="AA142" t="s">
        <v>2178</v>
      </c>
    </row>
    <row r="143" spans="1:27" x14ac:dyDescent="0.3">
      <c r="A143" t="s">
        <v>1176</v>
      </c>
      <c r="B143">
        <v>331980</v>
      </c>
      <c r="C143">
        <v>88</v>
      </c>
      <c r="D143" s="147" t="s">
        <v>216</v>
      </c>
      <c r="E143" s="147" t="s">
        <v>217</v>
      </c>
      <c r="F143" s="147" t="s">
        <v>805</v>
      </c>
      <c r="G143" t="s">
        <v>4</v>
      </c>
      <c r="H143" s="240">
        <v>114.25701131666666</v>
      </c>
      <c r="I143" s="252">
        <v>155.90600000000001</v>
      </c>
      <c r="J143" s="253">
        <v>40</v>
      </c>
      <c r="K143" s="382">
        <v>0.73285833333333328</v>
      </c>
      <c r="L143" s="383">
        <v>838.78934112499996</v>
      </c>
      <c r="M143" s="383">
        <v>1144.5450000000001</v>
      </c>
      <c r="N143" s="383">
        <v>30</v>
      </c>
      <c r="O143" s="382">
        <v>0.73285833333333328</v>
      </c>
      <c r="P143" s="383">
        <v>445.2385532583333</v>
      </c>
      <c r="Q143" s="383">
        <v>607.53700000000003</v>
      </c>
      <c r="R143" s="383">
        <v>56</v>
      </c>
      <c r="S143" s="382">
        <v>0.73285833333333328</v>
      </c>
      <c r="T143" s="383">
        <v>1398.2849056999999</v>
      </c>
      <c r="U143" s="383">
        <v>1907.9879999999996</v>
      </c>
      <c r="V143" s="383">
        <v>124</v>
      </c>
      <c r="W143" s="382">
        <v>0.73285833333333339</v>
      </c>
      <c r="X143" s="254" t="s">
        <v>536</v>
      </c>
      <c r="Y143" s="254">
        <v>12</v>
      </c>
      <c r="Z143" t="s">
        <v>217</v>
      </c>
      <c r="AA143" t="s">
        <v>2178</v>
      </c>
    </row>
    <row r="144" spans="1:27" x14ac:dyDescent="0.3">
      <c r="A144" t="s">
        <v>1171</v>
      </c>
      <c r="B144">
        <v>331920</v>
      </c>
      <c r="C144">
        <v>160</v>
      </c>
      <c r="D144" t="s">
        <v>202</v>
      </c>
      <c r="E144" t="s">
        <v>782</v>
      </c>
      <c r="F144" t="s">
        <v>781</v>
      </c>
      <c r="G144" t="s">
        <v>7</v>
      </c>
      <c r="H144" s="240">
        <v>1694.1981514666668</v>
      </c>
      <c r="I144" s="252">
        <v>4666.7840000000006</v>
      </c>
      <c r="J144" s="253">
        <v>971</v>
      </c>
      <c r="K144" s="382">
        <v>0.36303333333333332</v>
      </c>
      <c r="L144" s="383">
        <v>5927.8573075333334</v>
      </c>
      <c r="M144" s="383">
        <v>16328.686</v>
      </c>
      <c r="N144" s="383">
        <v>724</v>
      </c>
      <c r="O144" s="382">
        <v>0.36303333333333332</v>
      </c>
      <c r="P144" s="383">
        <v>1261.8396097666666</v>
      </c>
      <c r="Q144" s="383">
        <v>3475.8230000000003</v>
      </c>
      <c r="R144" s="383">
        <v>115</v>
      </c>
      <c r="S144" s="382">
        <v>0.36303333333333326</v>
      </c>
      <c r="T144" s="383">
        <v>8883.8950687666656</v>
      </c>
      <c r="U144" s="383">
        <v>24471.292999999998</v>
      </c>
      <c r="V144" s="383">
        <v>1708</v>
      </c>
      <c r="W144" s="382">
        <v>0.36303333333333332</v>
      </c>
      <c r="X144" s="254" t="s">
        <v>536</v>
      </c>
      <c r="Y144" s="254">
        <v>12</v>
      </c>
      <c r="Z144" t="s">
        <v>782</v>
      </c>
      <c r="AA144" t="s">
        <v>2178</v>
      </c>
    </row>
    <row r="145" spans="1:27" x14ac:dyDescent="0.3">
      <c r="A145" t="s">
        <v>1182</v>
      </c>
      <c r="B145">
        <v>0</v>
      </c>
      <c r="C145">
        <v>32</v>
      </c>
      <c r="D145" s="147" t="s">
        <v>229</v>
      </c>
      <c r="E145" s="147" t="s">
        <v>229</v>
      </c>
      <c r="F145" s="147" t="s">
        <v>585</v>
      </c>
      <c r="G145" t="s">
        <v>12</v>
      </c>
      <c r="H145" s="240">
        <v>43419.4</v>
      </c>
      <c r="I145" s="252">
        <v>161043</v>
      </c>
      <c r="J145" s="253">
        <v>27960</v>
      </c>
      <c r="K145" s="382">
        <v>0.26961370565625331</v>
      </c>
      <c r="L145" s="383">
        <v>37318.199999999997</v>
      </c>
      <c r="M145" s="383">
        <v>159859</v>
      </c>
      <c r="N145" s="383">
        <v>4199</v>
      </c>
      <c r="O145" s="382">
        <v>0.23344447294177992</v>
      </c>
      <c r="P145" s="383">
        <v>13141.3</v>
      </c>
      <c r="Q145" s="383">
        <v>122936</v>
      </c>
      <c r="R145" s="383">
        <v>24</v>
      </c>
      <c r="S145" s="382">
        <v>0.10689545779918005</v>
      </c>
      <c r="T145" s="383">
        <v>93878.9</v>
      </c>
      <c r="U145" s="383">
        <v>443838</v>
      </c>
      <c r="V145" s="383">
        <v>32183</v>
      </c>
      <c r="W145" s="382">
        <v>0.2115161387713535</v>
      </c>
      <c r="X145" s="254" t="s">
        <v>1062</v>
      </c>
      <c r="Y145" s="254">
        <v>0</v>
      </c>
      <c r="Z145" t="s">
        <v>1183</v>
      </c>
      <c r="AA145" t="s">
        <v>2178</v>
      </c>
    </row>
    <row r="146" spans="1:27" ht="28.8" x14ac:dyDescent="0.3">
      <c r="A146" t="s">
        <v>1070</v>
      </c>
      <c r="B146">
        <v>331090</v>
      </c>
      <c r="C146">
        <v>2</v>
      </c>
      <c r="D146" s="147" t="s">
        <v>80</v>
      </c>
      <c r="E146" s="147" t="s">
        <v>84</v>
      </c>
      <c r="F146" s="147" t="s">
        <v>587</v>
      </c>
      <c r="G146" t="s">
        <v>13</v>
      </c>
      <c r="H146" s="240">
        <v>976.64658737500008</v>
      </c>
      <c r="I146" s="252">
        <v>3452.5729999999999</v>
      </c>
      <c r="J146" s="253">
        <v>692</v>
      </c>
      <c r="K146" s="382">
        <v>0.28287500000000004</v>
      </c>
      <c r="L146" s="383">
        <v>1308.9902016250005</v>
      </c>
      <c r="M146" s="383">
        <v>4627.4510000000009</v>
      </c>
      <c r="N146" s="383">
        <v>328</v>
      </c>
      <c r="O146" s="382">
        <v>0.28287500000000004</v>
      </c>
      <c r="P146" s="383">
        <v>519.85126824999998</v>
      </c>
      <c r="Q146" s="383">
        <v>1837.7419999999997</v>
      </c>
      <c r="R146" s="383">
        <v>65</v>
      </c>
      <c r="S146" s="382">
        <v>0.28287500000000004</v>
      </c>
      <c r="T146" s="383">
        <v>2805.4880572500006</v>
      </c>
      <c r="U146" s="383">
        <v>9917.7659999999996</v>
      </c>
      <c r="V146" s="383">
        <v>1068</v>
      </c>
      <c r="W146" s="382">
        <v>0.28287500000000004</v>
      </c>
      <c r="X146" s="254" t="s">
        <v>536</v>
      </c>
      <c r="Y146" s="254">
        <v>12</v>
      </c>
      <c r="Z146" t="s">
        <v>84</v>
      </c>
      <c r="AA146" t="s">
        <v>2178</v>
      </c>
    </row>
    <row r="147" spans="1:27" x14ac:dyDescent="0.3">
      <c r="A147" t="s">
        <v>1209</v>
      </c>
      <c r="B147">
        <v>332240</v>
      </c>
      <c r="C147">
        <v>343</v>
      </c>
      <c r="D147" s="147" t="s">
        <v>281</v>
      </c>
      <c r="E147" s="147" t="s">
        <v>283</v>
      </c>
      <c r="F147" s="147" t="s">
        <v>905</v>
      </c>
      <c r="G147" t="s">
        <v>9</v>
      </c>
      <c r="H147" s="240">
        <v>102.16357200000003</v>
      </c>
      <c r="I147" s="252">
        <v>84.210000000000008</v>
      </c>
      <c r="J147" s="253">
        <v>36</v>
      </c>
      <c r="K147" s="382">
        <v>1.2132000000000003</v>
      </c>
      <c r="L147" s="383">
        <v>127.62378720000002</v>
      </c>
      <c r="M147" s="383">
        <v>105.196</v>
      </c>
      <c r="N147" s="383">
        <v>9</v>
      </c>
      <c r="O147" s="382">
        <v>1.2132000000000003</v>
      </c>
      <c r="P147" s="383">
        <v>47.090358000000016</v>
      </c>
      <c r="Q147" s="383">
        <v>38.815000000000005</v>
      </c>
      <c r="R147" s="383">
        <v>6</v>
      </c>
      <c r="S147" s="382">
        <v>1.2132000000000003</v>
      </c>
      <c r="T147" s="383">
        <v>276.87771720000006</v>
      </c>
      <c r="U147" s="383">
        <v>228.24700000000004</v>
      </c>
      <c r="V147" s="383">
        <v>52</v>
      </c>
      <c r="W147" s="382">
        <v>1.2130618023457045</v>
      </c>
      <c r="X147" s="254" t="s">
        <v>536</v>
      </c>
      <c r="Y147" s="254">
        <v>12</v>
      </c>
      <c r="Z147" t="s">
        <v>283</v>
      </c>
      <c r="AA147" t="s">
        <v>2178</v>
      </c>
    </row>
    <row r="148" spans="1:27" x14ac:dyDescent="0.3">
      <c r="A148" t="s">
        <v>1192</v>
      </c>
      <c r="B148">
        <v>332060</v>
      </c>
      <c r="C148">
        <v>369</v>
      </c>
      <c r="D148" s="147" t="s">
        <v>245</v>
      </c>
      <c r="E148" s="147" t="s">
        <v>246</v>
      </c>
      <c r="F148" s="147" t="s">
        <v>847</v>
      </c>
      <c r="G148" t="s">
        <v>11</v>
      </c>
      <c r="H148" s="240">
        <v>162.12287786666664</v>
      </c>
      <c r="I148" s="252">
        <v>246.65600000000001</v>
      </c>
      <c r="J148" s="253">
        <v>51</v>
      </c>
      <c r="K148" s="382">
        <v>0.65728333333333322</v>
      </c>
      <c r="L148" s="383">
        <v>182.98767999999995</v>
      </c>
      <c r="M148" s="383">
        <v>278.39999999999998</v>
      </c>
      <c r="N148" s="383">
        <v>8</v>
      </c>
      <c r="O148" s="382">
        <v>0.65728333333333322</v>
      </c>
      <c r="P148" s="383">
        <v>95.937075333333325</v>
      </c>
      <c r="Q148" s="383">
        <v>145.96</v>
      </c>
      <c r="R148" s="383">
        <v>11</v>
      </c>
      <c r="S148" s="382">
        <v>0.65728333333333322</v>
      </c>
      <c r="T148" s="383">
        <v>441.04763319999995</v>
      </c>
      <c r="U148" s="383">
        <v>672.88499999999999</v>
      </c>
      <c r="V148" s="383">
        <v>72</v>
      </c>
      <c r="W148" s="382">
        <v>0.65545766839801745</v>
      </c>
      <c r="X148" s="254" t="s">
        <v>536</v>
      </c>
      <c r="Y148" s="254">
        <v>12</v>
      </c>
      <c r="Z148" t="s">
        <v>246</v>
      </c>
      <c r="AA148" t="s">
        <v>2178</v>
      </c>
    </row>
    <row r="149" spans="1:27" x14ac:dyDescent="0.3">
      <c r="A149" t="s">
        <v>1229</v>
      </c>
      <c r="B149">
        <v>332430</v>
      </c>
      <c r="C149">
        <v>45</v>
      </c>
      <c r="D149" s="147" t="s">
        <v>313</v>
      </c>
      <c r="E149" s="147" t="s">
        <v>945</v>
      </c>
      <c r="F149" s="147" t="s">
        <v>944</v>
      </c>
      <c r="G149" s="147" t="s">
        <v>6</v>
      </c>
      <c r="H149" s="240">
        <v>2275.7266280000008</v>
      </c>
      <c r="I149" s="252">
        <v>5117.826</v>
      </c>
      <c r="J149" s="253">
        <v>997</v>
      </c>
      <c r="K149" s="382">
        <v>0.44466666666666682</v>
      </c>
      <c r="L149" s="383">
        <v>4820.9990726666692</v>
      </c>
      <c r="M149" s="383">
        <v>10841.827000000001</v>
      </c>
      <c r="N149" s="383">
        <v>424</v>
      </c>
      <c r="O149" s="382">
        <v>0.44466666666666688</v>
      </c>
      <c r="P149" s="383">
        <v>773.21041200000025</v>
      </c>
      <c r="Q149" s="383">
        <v>1738.854</v>
      </c>
      <c r="R149" s="383">
        <v>108</v>
      </c>
      <c r="S149" s="382">
        <v>0.44466666666666682</v>
      </c>
      <c r="T149" s="383">
        <v>7869.9361126666699</v>
      </c>
      <c r="U149" s="383">
        <v>17726.658000000003</v>
      </c>
      <c r="V149" s="383">
        <v>1523</v>
      </c>
      <c r="W149" s="382">
        <v>0.44396050923229119</v>
      </c>
      <c r="X149" s="254" t="s">
        <v>536</v>
      </c>
      <c r="Y149" s="254">
        <v>12</v>
      </c>
      <c r="Z149" t="s">
        <v>945</v>
      </c>
      <c r="AA149" t="s">
        <v>2178</v>
      </c>
    </row>
    <row r="150" spans="1:27" x14ac:dyDescent="0.3">
      <c r="A150" t="s">
        <v>1172</v>
      </c>
      <c r="B150">
        <v>331930</v>
      </c>
      <c r="C150">
        <v>383</v>
      </c>
      <c r="D150" s="147" t="s">
        <v>398</v>
      </c>
      <c r="E150" s="147" t="s">
        <v>399</v>
      </c>
      <c r="F150" s="147" t="s">
        <v>786</v>
      </c>
      <c r="G150" t="s">
        <v>5</v>
      </c>
      <c r="H150" s="240">
        <v>0</v>
      </c>
      <c r="I150" s="252">
        <v>0</v>
      </c>
      <c r="J150" s="253">
        <v>0</v>
      </c>
      <c r="K150" s="382">
        <v>0</v>
      </c>
      <c r="L150" s="383">
        <v>0</v>
      </c>
      <c r="M150" s="383">
        <v>0</v>
      </c>
      <c r="N150" s="383">
        <v>0</v>
      </c>
      <c r="O150" s="382">
        <v>0</v>
      </c>
      <c r="P150" s="383">
        <v>0</v>
      </c>
      <c r="Q150" s="383">
        <v>0</v>
      </c>
      <c r="R150" s="383">
        <v>0</v>
      </c>
      <c r="S150" s="382" t="s">
        <v>490</v>
      </c>
      <c r="T150" s="383">
        <v>0</v>
      </c>
      <c r="U150" s="383">
        <v>0</v>
      </c>
      <c r="V150" s="383">
        <v>0</v>
      </c>
      <c r="W150" s="382">
        <v>0</v>
      </c>
      <c r="X150" s="254">
        <v>0</v>
      </c>
      <c r="Y150" s="254">
        <v>0</v>
      </c>
      <c r="Z150" t="s">
        <v>399</v>
      </c>
      <c r="AA150" t="s">
        <v>2178</v>
      </c>
    </row>
    <row r="151" spans="1:27" ht="28.8" x14ac:dyDescent="0.3">
      <c r="A151" t="s">
        <v>1071</v>
      </c>
      <c r="B151">
        <v>331100</v>
      </c>
      <c r="C151">
        <v>2</v>
      </c>
      <c r="D151" s="147" t="s">
        <v>80</v>
      </c>
      <c r="E151" s="147" t="s">
        <v>1072</v>
      </c>
      <c r="F151" s="147" t="s">
        <v>611</v>
      </c>
      <c r="G151" t="s">
        <v>14</v>
      </c>
      <c r="H151" s="240">
        <v>37.087887149999993</v>
      </c>
      <c r="I151" s="252">
        <v>89.486999999999995</v>
      </c>
      <c r="J151" s="253">
        <v>24</v>
      </c>
      <c r="K151" s="382">
        <v>0.41444999999999993</v>
      </c>
      <c r="L151" s="383">
        <v>56.150100449999975</v>
      </c>
      <c r="M151" s="383">
        <v>135.48099999999997</v>
      </c>
      <c r="N151" s="383">
        <v>15</v>
      </c>
      <c r="O151" s="382">
        <v>0.41444999999999993</v>
      </c>
      <c r="P151" s="383">
        <v>59.066170649999989</v>
      </c>
      <c r="Q151" s="383">
        <v>142.517</v>
      </c>
      <c r="R151" s="383">
        <v>10</v>
      </c>
      <c r="S151" s="382">
        <v>0.41444999999999993</v>
      </c>
      <c r="T151" s="383">
        <v>152.30415824999997</v>
      </c>
      <c r="U151" s="383">
        <v>367.48499999999996</v>
      </c>
      <c r="V151" s="383">
        <v>45</v>
      </c>
      <c r="W151" s="382">
        <v>0.41444999999999999</v>
      </c>
      <c r="X151" s="254" t="s">
        <v>536</v>
      </c>
      <c r="Y151" s="254">
        <v>12</v>
      </c>
      <c r="Z151" t="s">
        <v>1072</v>
      </c>
      <c r="AA151" t="s">
        <v>2178</v>
      </c>
    </row>
    <row r="152" spans="1:27" ht="28.8" x14ac:dyDescent="0.3">
      <c r="A152" t="s">
        <v>1073</v>
      </c>
      <c r="B152">
        <v>331110</v>
      </c>
      <c r="C152">
        <v>2</v>
      </c>
      <c r="D152" s="147" t="s">
        <v>80</v>
      </c>
      <c r="E152" s="147" t="s">
        <v>621</v>
      </c>
      <c r="F152" s="147" t="s">
        <v>620</v>
      </c>
      <c r="G152" t="s">
        <v>14</v>
      </c>
      <c r="H152" s="240">
        <v>210.58463854999994</v>
      </c>
      <c r="I152" s="252">
        <v>308.45099999999996</v>
      </c>
      <c r="J152" s="253">
        <v>147</v>
      </c>
      <c r="K152" s="382">
        <v>0.68271666666666653</v>
      </c>
      <c r="L152" s="383">
        <v>91.462186399999979</v>
      </c>
      <c r="M152" s="383">
        <v>133.96799999999999</v>
      </c>
      <c r="N152" s="383">
        <v>16</v>
      </c>
      <c r="O152" s="382">
        <v>0.68271666666666653</v>
      </c>
      <c r="P152" s="383">
        <v>166.40945663333329</v>
      </c>
      <c r="Q152" s="383">
        <v>243.74599999999998</v>
      </c>
      <c r="R152" s="383">
        <v>30</v>
      </c>
      <c r="S152" s="382">
        <v>0.68271666666666653</v>
      </c>
      <c r="T152" s="383">
        <v>468.45628158333318</v>
      </c>
      <c r="U152" s="383">
        <v>686.16499999999996</v>
      </c>
      <c r="V152" s="383">
        <v>193</v>
      </c>
      <c r="W152" s="382">
        <v>0.68271666666666653</v>
      </c>
      <c r="X152" s="254" t="s">
        <v>536</v>
      </c>
      <c r="Y152" s="254">
        <v>12</v>
      </c>
      <c r="Z152" t="s">
        <v>621</v>
      </c>
      <c r="AA152" t="s">
        <v>2178</v>
      </c>
    </row>
    <row r="153" spans="1:27" x14ac:dyDescent="0.3">
      <c r="A153" t="s">
        <v>1099</v>
      </c>
      <c r="B153">
        <v>331290</v>
      </c>
      <c r="C153">
        <v>169</v>
      </c>
      <c r="D153" s="147" t="s">
        <v>103</v>
      </c>
      <c r="E153" s="147" t="s">
        <v>109</v>
      </c>
      <c r="F153" s="147" t="s">
        <v>695</v>
      </c>
      <c r="G153" t="s">
        <v>9</v>
      </c>
      <c r="H153" s="240">
        <v>264.20393859999996</v>
      </c>
      <c r="I153" s="252">
        <v>461.41100000000006</v>
      </c>
      <c r="J153" s="253">
        <v>111</v>
      </c>
      <c r="K153" s="382">
        <v>0.57259999999999989</v>
      </c>
      <c r="L153" s="383">
        <v>61.913520200000001</v>
      </c>
      <c r="M153" s="383">
        <v>108.12700000000002</v>
      </c>
      <c r="N153" s="383">
        <v>21</v>
      </c>
      <c r="O153" s="382">
        <v>0.57259999999999989</v>
      </c>
      <c r="P153" s="383">
        <v>209.36145579999996</v>
      </c>
      <c r="Q153" s="383">
        <v>365.63299999999998</v>
      </c>
      <c r="R153" s="383">
        <v>20</v>
      </c>
      <c r="S153" s="382">
        <v>0.57259999999999989</v>
      </c>
      <c r="T153" s="383">
        <v>535.47891459999994</v>
      </c>
      <c r="U153" s="383">
        <v>935.17099999999994</v>
      </c>
      <c r="V153" s="383">
        <v>148</v>
      </c>
      <c r="W153" s="382">
        <v>0.5726</v>
      </c>
      <c r="X153" s="254" t="s">
        <v>536</v>
      </c>
      <c r="Y153" s="254">
        <v>12</v>
      </c>
      <c r="Z153" t="s">
        <v>109</v>
      </c>
      <c r="AA153" t="s">
        <v>2178</v>
      </c>
    </row>
    <row r="154" spans="1:27" x14ac:dyDescent="0.3">
      <c r="A154" t="s">
        <v>1173</v>
      </c>
      <c r="B154">
        <v>331940</v>
      </c>
      <c r="C154">
        <v>320</v>
      </c>
      <c r="D154" s="147" t="s">
        <v>206</v>
      </c>
      <c r="E154" s="147" t="s">
        <v>207</v>
      </c>
      <c r="F154" s="147" t="s">
        <v>797</v>
      </c>
      <c r="G154" t="s">
        <v>6</v>
      </c>
      <c r="H154" s="240">
        <v>108.09305000000002</v>
      </c>
      <c r="I154" s="252">
        <v>166.297</v>
      </c>
      <c r="J154" s="253">
        <v>86</v>
      </c>
      <c r="K154" s="382">
        <v>0.65000000000000013</v>
      </c>
      <c r="L154" s="383">
        <v>166.23035000000004</v>
      </c>
      <c r="M154" s="383">
        <v>255.739</v>
      </c>
      <c r="N154" s="383">
        <v>23</v>
      </c>
      <c r="O154" s="382">
        <v>0.65000000000000013</v>
      </c>
      <c r="P154" s="383">
        <v>80.599350000000015</v>
      </c>
      <c r="Q154" s="383">
        <v>123.999</v>
      </c>
      <c r="R154" s="383">
        <v>20</v>
      </c>
      <c r="S154" s="382">
        <v>0.65000000000000013</v>
      </c>
      <c r="T154" s="383">
        <v>354.92275000000006</v>
      </c>
      <c r="U154" s="383">
        <v>546.03499999999997</v>
      </c>
      <c r="V154" s="383">
        <v>127</v>
      </c>
      <c r="W154" s="382">
        <v>0.65000000000000013</v>
      </c>
      <c r="X154" s="254" t="s">
        <v>536</v>
      </c>
      <c r="Y154" s="254">
        <v>4</v>
      </c>
      <c r="Z154" t="s">
        <v>207</v>
      </c>
      <c r="AA154" t="s">
        <v>2178</v>
      </c>
    </row>
    <row r="155" spans="1:27" x14ac:dyDescent="0.3">
      <c r="A155" t="s">
        <v>1100</v>
      </c>
      <c r="B155">
        <v>331950</v>
      </c>
      <c r="C155">
        <v>688</v>
      </c>
      <c r="D155" s="147" t="s">
        <v>103</v>
      </c>
      <c r="E155" s="147" t="s">
        <v>110</v>
      </c>
      <c r="F155" s="147" t="s">
        <v>1101</v>
      </c>
      <c r="G155" t="s">
        <v>6</v>
      </c>
      <c r="H155" s="240">
        <v>117.07027200000003</v>
      </c>
      <c r="I155" s="252">
        <v>197.08800000000002</v>
      </c>
      <c r="J155" s="253">
        <v>54</v>
      </c>
      <c r="K155" s="382">
        <v>0.59400000000000008</v>
      </c>
      <c r="L155" s="383">
        <v>0</v>
      </c>
      <c r="M155" s="383">
        <v>0</v>
      </c>
      <c r="N155" s="383">
        <v>14</v>
      </c>
      <c r="O155" s="382">
        <v>0</v>
      </c>
      <c r="P155" s="383">
        <v>118.13115600000003</v>
      </c>
      <c r="Q155" s="383">
        <v>198.87400000000002</v>
      </c>
      <c r="R155" s="383">
        <v>15</v>
      </c>
      <c r="S155" s="382">
        <v>0.59400000000000008</v>
      </c>
      <c r="T155" s="383">
        <v>235.20142800000008</v>
      </c>
      <c r="U155" s="383">
        <v>395.96200000000005</v>
      </c>
      <c r="V155" s="383">
        <v>83</v>
      </c>
      <c r="W155" s="382">
        <v>0.59400000000000008</v>
      </c>
      <c r="X155" s="254" t="s">
        <v>536</v>
      </c>
      <c r="Y155" s="254">
        <v>12</v>
      </c>
      <c r="Z155" t="s">
        <v>110</v>
      </c>
      <c r="AA155" t="s">
        <v>2178</v>
      </c>
    </row>
    <row r="156" spans="1:27" ht="28.8" x14ac:dyDescent="0.3">
      <c r="A156" t="s">
        <v>1193</v>
      </c>
      <c r="B156">
        <v>0</v>
      </c>
      <c r="C156">
        <v>103</v>
      </c>
      <c r="D156" s="147" t="s">
        <v>247</v>
      </c>
      <c r="E156" s="147" t="s">
        <v>247</v>
      </c>
      <c r="F156" s="147" t="s">
        <v>849</v>
      </c>
      <c r="G156" t="s">
        <v>13</v>
      </c>
      <c r="H156" s="240">
        <v>7795.7</v>
      </c>
      <c r="I156" s="252">
        <v>69028</v>
      </c>
      <c r="J156" s="253">
        <v>6509</v>
      </c>
      <c r="K156" s="382">
        <v>0.11293533059048502</v>
      </c>
      <c r="L156" s="383">
        <v>7704</v>
      </c>
      <c r="M156" s="383">
        <v>73148</v>
      </c>
      <c r="N156" s="383">
        <v>1342</v>
      </c>
      <c r="O156" s="382">
        <v>0.10532071963690053</v>
      </c>
      <c r="P156" s="383">
        <v>2061.1999999999998</v>
      </c>
      <c r="Q156" s="383">
        <v>21824</v>
      </c>
      <c r="R156" s="383">
        <v>16</v>
      </c>
      <c r="S156" s="382">
        <v>9.4446480938416413E-2</v>
      </c>
      <c r="T156" s="383">
        <v>17560.900000000001</v>
      </c>
      <c r="U156" s="383">
        <v>164000</v>
      </c>
      <c r="V156" s="383">
        <v>7867</v>
      </c>
      <c r="W156" s="382">
        <v>0.10707865853658538</v>
      </c>
      <c r="X156" s="254" t="s">
        <v>1062</v>
      </c>
      <c r="Y156" s="254">
        <v>0</v>
      </c>
      <c r="Z156" t="s">
        <v>1194</v>
      </c>
      <c r="AA156" t="s">
        <v>2178</v>
      </c>
    </row>
    <row r="157" spans="1:27" x14ac:dyDescent="0.3">
      <c r="A157" t="s">
        <v>1174</v>
      </c>
      <c r="B157">
        <v>331960</v>
      </c>
      <c r="C157">
        <v>701</v>
      </c>
      <c r="D157" s="147" t="s">
        <v>208</v>
      </c>
      <c r="E157" s="147" t="s">
        <v>209</v>
      </c>
      <c r="F157" s="147" t="s">
        <v>799</v>
      </c>
      <c r="G157" t="s">
        <v>13</v>
      </c>
      <c r="H157" s="240">
        <v>76.606142316666677</v>
      </c>
      <c r="I157" s="252">
        <v>115.17700000000002</v>
      </c>
      <c r="J157" s="253">
        <v>47</v>
      </c>
      <c r="K157" s="382">
        <v>0.66511666666666669</v>
      </c>
      <c r="L157" s="383">
        <v>84.846937816666681</v>
      </c>
      <c r="M157" s="383">
        <v>127.56700000000001</v>
      </c>
      <c r="N157" s="383">
        <v>26</v>
      </c>
      <c r="O157" s="382">
        <v>0.66511666666666669</v>
      </c>
      <c r="P157" s="383">
        <v>8.2760466833333339</v>
      </c>
      <c r="Q157" s="383">
        <v>12.443000000000001</v>
      </c>
      <c r="R157" s="383">
        <v>7</v>
      </c>
      <c r="S157" s="382">
        <v>0.66511666666666669</v>
      </c>
      <c r="T157" s="383">
        <v>169.72912681666668</v>
      </c>
      <c r="U157" s="383">
        <v>255.18700000000001</v>
      </c>
      <c r="V157" s="383">
        <v>80</v>
      </c>
      <c r="W157" s="382">
        <v>0.66511666666666669</v>
      </c>
      <c r="X157" s="254" t="s">
        <v>536</v>
      </c>
      <c r="Y157" s="254">
        <v>12</v>
      </c>
      <c r="Z157" t="s">
        <v>209</v>
      </c>
      <c r="AA157" t="s">
        <v>2178</v>
      </c>
    </row>
    <row r="158" spans="1:27" x14ac:dyDescent="0.3">
      <c r="A158" t="s">
        <v>1102</v>
      </c>
      <c r="B158">
        <v>331300</v>
      </c>
      <c r="C158">
        <v>169</v>
      </c>
      <c r="D158" s="147" t="s">
        <v>103</v>
      </c>
      <c r="E158" s="147" t="s">
        <v>111</v>
      </c>
      <c r="F158" s="147" t="s">
        <v>638</v>
      </c>
      <c r="G158" t="s">
        <v>5</v>
      </c>
      <c r="H158" s="240">
        <v>294.63583500000004</v>
      </c>
      <c r="I158" s="252">
        <v>503.65100000000007</v>
      </c>
      <c r="J158" s="253">
        <v>92</v>
      </c>
      <c r="K158" s="382">
        <v>0.58499999999999996</v>
      </c>
      <c r="L158" s="383">
        <v>96.985394999999997</v>
      </c>
      <c r="M158" s="383">
        <v>165.78700000000001</v>
      </c>
      <c r="N158" s="383">
        <v>16</v>
      </c>
      <c r="O158" s="382">
        <v>0.58499999999999996</v>
      </c>
      <c r="P158" s="383">
        <v>310.28399999999999</v>
      </c>
      <c r="Q158" s="383">
        <v>530.4</v>
      </c>
      <c r="R158" s="383">
        <v>29</v>
      </c>
      <c r="S158" s="382">
        <v>0.58499999999999996</v>
      </c>
      <c r="T158" s="383">
        <v>701.90523000000007</v>
      </c>
      <c r="U158" s="383">
        <v>1199.838</v>
      </c>
      <c r="V158" s="383">
        <v>136</v>
      </c>
      <c r="W158" s="382">
        <v>0.58500000000000008</v>
      </c>
      <c r="X158" s="254" t="s">
        <v>536</v>
      </c>
      <c r="Y158" s="254">
        <v>10</v>
      </c>
      <c r="Z158" t="s">
        <v>111</v>
      </c>
      <c r="AA158" t="s">
        <v>2178</v>
      </c>
    </row>
    <row r="159" spans="1:27" x14ac:dyDescent="0.3">
      <c r="A159" t="s">
        <v>1103</v>
      </c>
      <c r="B159">
        <v>331310</v>
      </c>
      <c r="C159">
        <v>169</v>
      </c>
      <c r="D159" s="147" t="s">
        <v>103</v>
      </c>
      <c r="E159" s="147" t="s">
        <v>112</v>
      </c>
      <c r="F159" s="147" t="s">
        <v>627</v>
      </c>
      <c r="G159" t="s">
        <v>9</v>
      </c>
      <c r="H159" s="240">
        <v>555.55752980000011</v>
      </c>
      <c r="I159" s="252">
        <v>1052.5910000000001</v>
      </c>
      <c r="J159" s="253">
        <v>215</v>
      </c>
      <c r="K159" s="382">
        <v>0.52780000000000005</v>
      </c>
      <c r="L159" s="383">
        <v>578.37643500000013</v>
      </c>
      <c r="M159" s="383">
        <v>1095.825</v>
      </c>
      <c r="N159" s="383">
        <v>29</v>
      </c>
      <c r="O159" s="382">
        <v>0.52780000000000005</v>
      </c>
      <c r="P159" s="383">
        <v>818.00238520000005</v>
      </c>
      <c r="Q159" s="383">
        <v>1549.8340000000001</v>
      </c>
      <c r="R159" s="383">
        <v>50</v>
      </c>
      <c r="S159" s="382">
        <v>0.52780000000000005</v>
      </c>
      <c r="T159" s="383">
        <v>1951.9363500000002</v>
      </c>
      <c r="U159" s="383">
        <v>3698.2499999999995</v>
      </c>
      <c r="V159" s="383">
        <v>293</v>
      </c>
      <c r="W159" s="382">
        <v>0.52780000000000016</v>
      </c>
      <c r="X159" s="254" t="s">
        <v>536</v>
      </c>
      <c r="Y159" s="254">
        <v>12</v>
      </c>
      <c r="Z159" t="s">
        <v>112</v>
      </c>
      <c r="AA159" t="s">
        <v>2178</v>
      </c>
    </row>
    <row r="160" spans="1:27" x14ac:dyDescent="0.3">
      <c r="A160" t="s">
        <v>1175</v>
      </c>
      <c r="B160">
        <v>331970</v>
      </c>
      <c r="C160">
        <v>442</v>
      </c>
      <c r="D160" s="147" t="s">
        <v>211</v>
      </c>
      <c r="E160" s="147" t="s">
        <v>212</v>
      </c>
      <c r="F160" s="147" t="s">
        <v>801</v>
      </c>
      <c r="G160" t="s">
        <v>4</v>
      </c>
      <c r="H160" s="240">
        <v>43.335807075000005</v>
      </c>
      <c r="I160" s="252">
        <v>78.753</v>
      </c>
      <c r="J160" s="253">
        <v>30</v>
      </c>
      <c r="K160" s="382">
        <v>0.55027500000000007</v>
      </c>
      <c r="L160" s="383">
        <v>239.14621334999998</v>
      </c>
      <c r="M160" s="383">
        <v>434.59399999999994</v>
      </c>
      <c r="N160" s="383">
        <v>24</v>
      </c>
      <c r="O160" s="382">
        <v>0.55027500000000007</v>
      </c>
      <c r="P160" s="383">
        <v>50.248361625000008</v>
      </c>
      <c r="Q160" s="383">
        <v>91.314999999999998</v>
      </c>
      <c r="R160" s="383">
        <v>15</v>
      </c>
      <c r="S160" s="382">
        <v>0.55027500000000007</v>
      </c>
      <c r="T160" s="383">
        <v>332.73038205</v>
      </c>
      <c r="U160" s="383">
        <v>609.48599999999988</v>
      </c>
      <c r="V160" s="383">
        <v>61</v>
      </c>
      <c r="W160" s="382">
        <v>0.54591964712889229</v>
      </c>
      <c r="X160" s="254" t="s">
        <v>536</v>
      </c>
      <c r="Y160" s="254">
        <v>12</v>
      </c>
      <c r="Z160" t="s">
        <v>212</v>
      </c>
      <c r="AA160" t="s">
        <v>2178</v>
      </c>
    </row>
    <row r="161" spans="1:27" x14ac:dyDescent="0.3">
      <c r="A161" t="s">
        <v>1181</v>
      </c>
      <c r="B161">
        <v>332020</v>
      </c>
      <c r="C161">
        <v>63</v>
      </c>
      <c r="D161" s="147" t="s">
        <v>227</v>
      </c>
      <c r="E161" s="147" t="s">
        <v>228</v>
      </c>
      <c r="F161" s="147" t="s">
        <v>824</v>
      </c>
      <c r="G161" t="s">
        <v>14</v>
      </c>
      <c r="H161" s="240">
        <v>625.93102909999993</v>
      </c>
      <c r="I161" s="252">
        <v>953.83600000000001</v>
      </c>
      <c r="J161" s="253">
        <v>271</v>
      </c>
      <c r="K161" s="382">
        <v>0.65622499999999995</v>
      </c>
      <c r="L161" s="383">
        <v>508.27513639999995</v>
      </c>
      <c r="M161" s="383">
        <v>774.54399999999998</v>
      </c>
      <c r="N161" s="383">
        <v>61</v>
      </c>
      <c r="O161" s="382">
        <v>0.65622499999999995</v>
      </c>
      <c r="P161" s="383">
        <v>427.34487582499986</v>
      </c>
      <c r="Q161" s="383">
        <v>651.21699999999987</v>
      </c>
      <c r="R161" s="383">
        <v>37</v>
      </c>
      <c r="S161" s="382">
        <v>0.65622499999999995</v>
      </c>
      <c r="T161" s="383">
        <v>1561.5510413249997</v>
      </c>
      <c r="U161" s="383">
        <v>2379.5969999999998</v>
      </c>
      <c r="V161" s="383">
        <v>368</v>
      </c>
      <c r="W161" s="382">
        <v>0.65622499999999995</v>
      </c>
      <c r="X161" s="254" t="s">
        <v>536</v>
      </c>
      <c r="Y161" s="254">
        <v>11</v>
      </c>
      <c r="Z161" t="s">
        <v>228</v>
      </c>
      <c r="AA161" t="s">
        <v>2178</v>
      </c>
    </row>
    <row r="162" spans="1:27" x14ac:dyDescent="0.3">
      <c r="A162" t="s">
        <v>1177</v>
      </c>
      <c r="B162">
        <v>331990</v>
      </c>
      <c r="C162">
        <v>274</v>
      </c>
      <c r="D162" s="147" t="s">
        <v>214</v>
      </c>
      <c r="E162" s="147" t="s">
        <v>215</v>
      </c>
      <c r="F162" s="147" t="s">
        <v>808</v>
      </c>
      <c r="G162" t="s">
        <v>14</v>
      </c>
      <c r="H162" s="240">
        <v>509.93223600000005</v>
      </c>
      <c r="I162" s="252">
        <v>855.59100000000012</v>
      </c>
      <c r="J162" s="253">
        <v>209</v>
      </c>
      <c r="K162" s="382">
        <v>0.59599999999999997</v>
      </c>
      <c r="L162" s="383">
        <v>1838.7583399999999</v>
      </c>
      <c r="M162" s="383">
        <v>3085.165</v>
      </c>
      <c r="N162" s="383">
        <v>137</v>
      </c>
      <c r="O162" s="382">
        <v>0.59599999999999997</v>
      </c>
      <c r="P162" s="383">
        <v>590.89227999999991</v>
      </c>
      <c r="Q162" s="383">
        <v>991.42999999999984</v>
      </c>
      <c r="R162" s="383">
        <v>56</v>
      </c>
      <c r="S162" s="382">
        <v>0.59599999999999997</v>
      </c>
      <c r="T162" s="383">
        <v>2939.582856</v>
      </c>
      <c r="U162" s="383">
        <v>4932.1860000000006</v>
      </c>
      <c r="V162" s="383">
        <v>394</v>
      </c>
      <c r="W162" s="382">
        <v>0.59599999999999997</v>
      </c>
      <c r="X162" s="254" t="s">
        <v>536</v>
      </c>
      <c r="Y162" s="254">
        <v>12</v>
      </c>
      <c r="Z162" t="s">
        <v>215</v>
      </c>
      <c r="AA162" t="s">
        <v>2178</v>
      </c>
    </row>
    <row r="163" spans="1:27" x14ac:dyDescent="0.3">
      <c r="A163" t="s">
        <v>1104</v>
      </c>
      <c r="B163">
        <v>331320</v>
      </c>
      <c r="C163">
        <v>169</v>
      </c>
      <c r="D163" s="147" t="s">
        <v>103</v>
      </c>
      <c r="E163" s="147" t="s">
        <v>113</v>
      </c>
      <c r="F163" s="147" t="s">
        <v>641</v>
      </c>
      <c r="G163" t="s">
        <v>5</v>
      </c>
      <c r="H163" s="240">
        <v>411.89903325</v>
      </c>
      <c r="I163" s="252">
        <v>753.35900000000004</v>
      </c>
      <c r="J163" s="253">
        <v>168</v>
      </c>
      <c r="K163" s="382">
        <v>0.54674999999999996</v>
      </c>
      <c r="L163" s="383">
        <v>97.34829074999999</v>
      </c>
      <c r="M163" s="383">
        <v>178.04900000000001</v>
      </c>
      <c r="N163" s="383">
        <v>21</v>
      </c>
      <c r="O163" s="382">
        <v>0.54674999999999996</v>
      </c>
      <c r="P163" s="383">
        <v>495.54303524999995</v>
      </c>
      <c r="Q163" s="383">
        <v>906.34299999999996</v>
      </c>
      <c r="R163" s="383">
        <v>37</v>
      </c>
      <c r="S163" s="382">
        <v>0.54674999999999996</v>
      </c>
      <c r="T163" s="383">
        <v>1004.7903592499999</v>
      </c>
      <c r="U163" s="383">
        <v>1837.751</v>
      </c>
      <c r="V163" s="383">
        <v>222</v>
      </c>
      <c r="W163" s="382">
        <v>0.54674999999999996</v>
      </c>
      <c r="X163" s="254" t="s">
        <v>536</v>
      </c>
      <c r="Y163" s="254">
        <v>12</v>
      </c>
      <c r="Z163" t="s">
        <v>113</v>
      </c>
      <c r="AA163" t="s">
        <v>2178</v>
      </c>
    </row>
    <row r="164" spans="1:27" x14ac:dyDescent="0.3">
      <c r="A164" t="s">
        <v>1180</v>
      </c>
      <c r="B164">
        <v>332000</v>
      </c>
      <c r="C164">
        <v>373</v>
      </c>
      <c r="D164" s="147" t="s">
        <v>224</v>
      </c>
      <c r="E164" s="147" t="s">
        <v>225</v>
      </c>
      <c r="F164" s="147" t="s">
        <v>819</v>
      </c>
      <c r="G164" t="s">
        <v>5</v>
      </c>
      <c r="H164" s="240">
        <v>112.49914000000003</v>
      </c>
      <c r="I164" s="252">
        <v>265.74600000000004</v>
      </c>
      <c r="J164" s="253">
        <v>49</v>
      </c>
      <c r="K164" s="382">
        <v>0.42333333333333339</v>
      </c>
      <c r="L164" s="383">
        <v>179.55514000000005</v>
      </c>
      <c r="M164" s="383">
        <v>424.14600000000007</v>
      </c>
      <c r="N164" s="383">
        <v>37</v>
      </c>
      <c r="O164" s="382">
        <v>0.42333333333333339</v>
      </c>
      <c r="P164" s="383">
        <v>71.21101666666668</v>
      </c>
      <c r="Q164" s="383">
        <v>168.215</v>
      </c>
      <c r="R164" s="383">
        <v>16</v>
      </c>
      <c r="S164" s="382">
        <v>0.42333333333333339</v>
      </c>
      <c r="T164" s="383">
        <v>363.26529666666676</v>
      </c>
      <c r="U164" s="383">
        <v>882.76499999999999</v>
      </c>
      <c r="V164" s="383">
        <v>104</v>
      </c>
      <c r="W164" s="382">
        <v>0.41150849508834941</v>
      </c>
      <c r="X164" s="254" t="s">
        <v>536</v>
      </c>
      <c r="Y164" s="254">
        <v>5</v>
      </c>
      <c r="Z164" t="s">
        <v>225</v>
      </c>
      <c r="AA164" t="s">
        <v>2178</v>
      </c>
    </row>
    <row r="165" spans="1:27" x14ac:dyDescent="0.3">
      <c r="A165" t="s">
        <v>1105</v>
      </c>
      <c r="B165">
        <v>331330</v>
      </c>
      <c r="C165">
        <v>169</v>
      </c>
      <c r="D165" s="147" t="s">
        <v>103</v>
      </c>
      <c r="E165" s="147" t="s">
        <v>114</v>
      </c>
      <c r="F165" s="147" t="s">
        <v>697</v>
      </c>
      <c r="G165" t="s">
        <v>9</v>
      </c>
      <c r="H165" s="240">
        <v>225.52427699999998</v>
      </c>
      <c r="I165" s="252">
        <v>414.18599999999992</v>
      </c>
      <c r="J165" s="253">
        <v>82</v>
      </c>
      <c r="K165" s="382">
        <v>0.5445000000000001</v>
      </c>
      <c r="L165" s="383">
        <v>28.129414500000003</v>
      </c>
      <c r="M165" s="383">
        <v>51.660999999999994</v>
      </c>
      <c r="N165" s="383">
        <v>6</v>
      </c>
      <c r="O165" s="382">
        <v>0.5445000000000001</v>
      </c>
      <c r="P165" s="383">
        <v>125.33682150000003</v>
      </c>
      <c r="Q165" s="383">
        <v>230.18700000000001</v>
      </c>
      <c r="R165" s="383">
        <v>17</v>
      </c>
      <c r="S165" s="382">
        <v>0.5445000000000001</v>
      </c>
      <c r="T165" s="383">
        <v>378.99051300000002</v>
      </c>
      <c r="U165" s="383">
        <v>696.03400000000011</v>
      </c>
      <c r="V165" s="383">
        <v>104</v>
      </c>
      <c r="W165" s="382">
        <v>0.54449999999999998</v>
      </c>
      <c r="X165" s="254" t="s">
        <v>536</v>
      </c>
      <c r="Y165" s="254">
        <v>12</v>
      </c>
      <c r="Z165" t="s">
        <v>114</v>
      </c>
      <c r="AA165" t="s">
        <v>2178</v>
      </c>
    </row>
    <row r="166" spans="1:27" x14ac:dyDescent="0.3">
      <c r="A166" t="s">
        <v>1106</v>
      </c>
      <c r="B166">
        <v>331340</v>
      </c>
      <c r="C166">
        <v>169</v>
      </c>
      <c r="D166" s="147" t="s">
        <v>103</v>
      </c>
      <c r="E166" s="147" t="s">
        <v>115</v>
      </c>
      <c r="F166" s="147" t="s">
        <v>699</v>
      </c>
      <c r="G166" t="s">
        <v>14</v>
      </c>
      <c r="H166" s="240">
        <v>137.83891700000007</v>
      </c>
      <c r="I166" s="252">
        <v>246.80200000000005</v>
      </c>
      <c r="J166" s="253">
        <v>72</v>
      </c>
      <c r="K166" s="382">
        <v>0.55850000000000011</v>
      </c>
      <c r="L166" s="383">
        <v>22.506433000000005</v>
      </c>
      <c r="M166" s="383">
        <v>40.298000000000002</v>
      </c>
      <c r="N166" s="383">
        <v>9</v>
      </c>
      <c r="O166" s="382">
        <v>0.55850000000000011</v>
      </c>
      <c r="P166" s="383">
        <v>178.52620050000004</v>
      </c>
      <c r="Q166" s="383">
        <v>319.65300000000002</v>
      </c>
      <c r="R166" s="383">
        <v>19</v>
      </c>
      <c r="S166" s="382">
        <v>0.55850000000000011</v>
      </c>
      <c r="T166" s="383">
        <v>338.87155050000013</v>
      </c>
      <c r="U166" s="383">
        <v>606.75299999999993</v>
      </c>
      <c r="V166" s="383">
        <v>99</v>
      </c>
      <c r="W166" s="382">
        <v>0.55850000000000022</v>
      </c>
      <c r="X166" s="254" t="s">
        <v>536</v>
      </c>
      <c r="Y166" s="254">
        <v>12</v>
      </c>
      <c r="Z166" t="s">
        <v>115</v>
      </c>
      <c r="AA166" t="s">
        <v>2178</v>
      </c>
    </row>
    <row r="167" spans="1:27" x14ac:dyDescent="0.3">
      <c r="A167" t="s">
        <v>1196</v>
      </c>
      <c r="B167">
        <v>0</v>
      </c>
      <c r="C167">
        <v>16</v>
      </c>
      <c r="D167" s="147" t="s">
        <v>257</v>
      </c>
      <c r="E167" s="147" t="s">
        <v>257</v>
      </c>
      <c r="F167" s="147" t="s">
        <v>861</v>
      </c>
      <c r="G167" t="s">
        <v>8</v>
      </c>
      <c r="H167" s="240">
        <v>6017</v>
      </c>
      <c r="I167" s="252">
        <v>34663</v>
      </c>
      <c r="J167" s="253">
        <v>4841</v>
      </c>
      <c r="K167" s="382">
        <v>0.17358566771485445</v>
      </c>
      <c r="L167" s="383">
        <v>3533</v>
      </c>
      <c r="M167" s="383">
        <v>20842</v>
      </c>
      <c r="N167" s="383">
        <v>1062</v>
      </c>
      <c r="O167" s="382">
        <v>0.16951348239132522</v>
      </c>
      <c r="P167" s="383">
        <v>13003</v>
      </c>
      <c r="Q167" s="383">
        <v>83001</v>
      </c>
      <c r="R167" s="383">
        <v>108</v>
      </c>
      <c r="S167" s="382">
        <v>0.15666076312333585</v>
      </c>
      <c r="T167" s="383">
        <v>22553</v>
      </c>
      <c r="U167" s="383">
        <v>138506</v>
      </c>
      <c r="V167" s="383">
        <v>6011</v>
      </c>
      <c r="W167" s="382">
        <v>0.16283049109785858</v>
      </c>
      <c r="X167" s="254" t="s">
        <v>1062</v>
      </c>
      <c r="Y167" s="254">
        <v>0</v>
      </c>
      <c r="Z167" t="s">
        <v>532</v>
      </c>
      <c r="AA167" t="s">
        <v>2178</v>
      </c>
    </row>
    <row r="168" spans="1:27" ht="28.8" x14ac:dyDescent="0.3">
      <c r="A168" t="s">
        <v>1074</v>
      </c>
      <c r="B168">
        <v>332010</v>
      </c>
      <c r="C168">
        <v>417</v>
      </c>
      <c r="D168" s="147" t="s">
        <v>80</v>
      </c>
      <c r="E168" s="147" t="s">
        <v>226</v>
      </c>
      <c r="F168" s="147" t="s">
        <v>821</v>
      </c>
      <c r="G168" t="s">
        <v>13</v>
      </c>
      <c r="H168" s="240">
        <v>536.85971165000001</v>
      </c>
      <c r="I168" s="252">
        <v>1217.5070000000001</v>
      </c>
      <c r="J168" s="253">
        <v>488</v>
      </c>
      <c r="K168" s="382">
        <v>0.44095000000000001</v>
      </c>
      <c r="L168" s="383">
        <v>207.90307454999996</v>
      </c>
      <c r="M168" s="383">
        <v>471.48899999999998</v>
      </c>
      <c r="N168" s="383">
        <v>88</v>
      </c>
      <c r="O168" s="382">
        <v>0.44094999999999995</v>
      </c>
      <c r="P168" s="383">
        <v>104.55718209999999</v>
      </c>
      <c r="Q168" s="383">
        <v>237.11799999999999</v>
      </c>
      <c r="R168" s="383">
        <v>28</v>
      </c>
      <c r="S168" s="382">
        <v>0.44094999999999995</v>
      </c>
      <c r="T168" s="383">
        <v>849.31996830000003</v>
      </c>
      <c r="U168" s="383">
        <v>1926.114</v>
      </c>
      <c r="V168" s="383">
        <v>601</v>
      </c>
      <c r="W168" s="382">
        <v>0.44095000000000001</v>
      </c>
      <c r="X168" s="254" t="s">
        <v>536</v>
      </c>
      <c r="Y168" s="254">
        <v>12</v>
      </c>
      <c r="Z168" t="s">
        <v>226</v>
      </c>
      <c r="AA168" t="s">
        <v>2178</v>
      </c>
    </row>
    <row r="169" spans="1:27" ht="28.8" x14ac:dyDescent="0.3">
      <c r="A169" t="s">
        <v>1075</v>
      </c>
      <c r="B169">
        <v>331120</v>
      </c>
      <c r="C169">
        <v>2</v>
      </c>
      <c r="D169" s="147" t="s">
        <v>80</v>
      </c>
      <c r="E169" s="147" t="s">
        <v>1076</v>
      </c>
      <c r="F169" s="147" t="s">
        <v>1268</v>
      </c>
      <c r="G169" t="s">
        <v>13</v>
      </c>
      <c r="H169" s="240">
        <v>1451.7366057333334</v>
      </c>
      <c r="I169" s="252">
        <v>5388.9439999999995</v>
      </c>
      <c r="J169" s="253">
        <v>1157</v>
      </c>
      <c r="K169" s="382">
        <v>0.2693916666666667</v>
      </c>
      <c r="L169" s="383">
        <v>1537.9384369750003</v>
      </c>
      <c r="M169" s="383">
        <v>5708.9310000000005</v>
      </c>
      <c r="N169" s="383">
        <v>349</v>
      </c>
      <c r="O169" s="382">
        <v>0.2693916666666667</v>
      </c>
      <c r="P169" s="383">
        <v>574.0930378666668</v>
      </c>
      <c r="Q169" s="383">
        <v>2131.0720000000001</v>
      </c>
      <c r="R169" s="383">
        <v>69</v>
      </c>
      <c r="S169" s="382">
        <v>0.2693916666666667</v>
      </c>
      <c r="T169" s="383">
        <v>3563.7680805750006</v>
      </c>
      <c r="U169" s="383">
        <v>13228.946999999998</v>
      </c>
      <c r="V169" s="383">
        <v>1572</v>
      </c>
      <c r="W169" s="382">
        <v>0.26939166666666675</v>
      </c>
      <c r="X169" s="254" t="s">
        <v>536</v>
      </c>
      <c r="Y169" s="254">
        <v>12</v>
      </c>
      <c r="Z169" t="s">
        <v>1076</v>
      </c>
      <c r="AA169" t="s">
        <v>2178</v>
      </c>
    </row>
    <row r="170" spans="1:27" x14ac:dyDescent="0.3">
      <c r="A170" t="s">
        <v>1077</v>
      </c>
      <c r="B170">
        <v>331130</v>
      </c>
      <c r="C170">
        <v>2</v>
      </c>
      <c r="D170" t="s">
        <v>80</v>
      </c>
      <c r="E170" t="s">
        <v>90</v>
      </c>
      <c r="F170" t="s">
        <v>623</v>
      </c>
      <c r="G170" t="s">
        <v>14</v>
      </c>
      <c r="H170" s="240">
        <v>12.238938066666668</v>
      </c>
      <c r="I170" s="252">
        <v>14.773000000000003</v>
      </c>
      <c r="J170" s="253">
        <v>7</v>
      </c>
      <c r="K170" s="382">
        <v>0.82846666666666657</v>
      </c>
      <c r="L170" s="383">
        <v>9.5132827333333321</v>
      </c>
      <c r="M170" s="383">
        <v>11.483000000000001</v>
      </c>
      <c r="N170" s="383">
        <v>2</v>
      </c>
      <c r="O170" s="382">
        <v>0.82846666666666657</v>
      </c>
      <c r="P170" s="383">
        <v>28.582099999999997</v>
      </c>
      <c r="Q170" s="383">
        <v>34.5</v>
      </c>
      <c r="R170" s="383">
        <v>3</v>
      </c>
      <c r="S170" s="382">
        <v>0.82846666666666657</v>
      </c>
      <c r="T170" s="383">
        <v>50.3343208</v>
      </c>
      <c r="U170" s="383">
        <v>60.756</v>
      </c>
      <c r="V170" s="383">
        <v>12</v>
      </c>
      <c r="W170" s="382">
        <v>0.82846666666666668</v>
      </c>
      <c r="X170" s="254" t="s">
        <v>536</v>
      </c>
      <c r="Y170" s="254">
        <v>12</v>
      </c>
      <c r="Z170" t="s">
        <v>90</v>
      </c>
      <c r="AA170" t="s">
        <v>2178</v>
      </c>
    </row>
    <row r="171" spans="1:27" ht="28.8" x14ac:dyDescent="0.3">
      <c r="A171" t="s">
        <v>1078</v>
      </c>
      <c r="B171">
        <v>331140</v>
      </c>
      <c r="C171">
        <v>2</v>
      </c>
      <c r="D171" s="147" t="s">
        <v>80</v>
      </c>
      <c r="E171" s="147" t="s">
        <v>91</v>
      </c>
      <c r="F171" s="147" t="s">
        <v>587</v>
      </c>
      <c r="G171" t="s">
        <v>13</v>
      </c>
      <c r="H171" s="240">
        <v>181.56529887500002</v>
      </c>
      <c r="I171" s="252">
        <v>641.85699999999997</v>
      </c>
      <c r="J171" s="253">
        <v>135</v>
      </c>
      <c r="K171" s="382">
        <v>0.28287500000000004</v>
      </c>
      <c r="L171" s="383">
        <v>337.13919412500007</v>
      </c>
      <c r="M171" s="383">
        <v>1191.8310000000001</v>
      </c>
      <c r="N171" s="383">
        <v>21</v>
      </c>
      <c r="O171" s="382">
        <v>0.28287500000000004</v>
      </c>
      <c r="P171" s="383">
        <v>13.211959750000004</v>
      </c>
      <c r="Q171" s="383">
        <v>46.706000000000003</v>
      </c>
      <c r="R171" s="383">
        <v>11</v>
      </c>
      <c r="S171" s="382">
        <v>0.28287500000000004</v>
      </c>
      <c r="T171" s="383">
        <v>531.91645275000008</v>
      </c>
      <c r="U171" s="383">
        <v>1880.3939999999998</v>
      </c>
      <c r="V171" s="383">
        <v>166</v>
      </c>
      <c r="W171" s="382">
        <v>0.2828750000000001</v>
      </c>
      <c r="X171" s="254" t="s">
        <v>536</v>
      </c>
      <c r="Y171" s="254">
        <v>12</v>
      </c>
      <c r="Z171" t="s">
        <v>91</v>
      </c>
      <c r="AA171" t="s">
        <v>2178</v>
      </c>
    </row>
    <row r="172" spans="1:27" x14ac:dyDescent="0.3">
      <c r="A172" t="s">
        <v>1107</v>
      </c>
      <c r="B172">
        <v>331350</v>
      </c>
      <c r="C172">
        <v>169</v>
      </c>
      <c r="D172" s="147" t="s">
        <v>103</v>
      </c>
      <c r="E172" s="147" t="s">
        <v>116</v>
      </c>
      <c r="F172" s="147" t="s">
        <v>701</v>
      </c>
      <c r="G172" t="s">
        <v>14</v>
      </c>
      <c r="H172" s="240">
        <v>145.5675536</v>
      </c>
      <c r="I172" s="252">
        <v>265.24700000000001</v>
      </c>
      <c r="J172" s="253">
        <v>81</v>
      </c>
      <c r="K172" s="382">
        <v>0.54879999999999995</v>
      </c>
      <c r="L172" s="383">
        <v>0</v>
      </c>
      <c r="M172" s="383">
        <v>0</v>
      </c>
      <c r="N172" s="383">
        <v>8</v>
      </c>
      <c r="O172" s="382">
        <v>0</v>
      </c>
      <c r="P172" s="383">
        <v>156.17585759999997</v>
      </c>
      <c r="Q172" s="383">
        <v>284.577</v>
      </c>
      <c r="R172" s="383">
        <v>19</v>
      </c>
      <c r="S172" s="382">
        <v>0.54879999999999995</v>
      </c>
      <c r="T172" s="383">
        <v>301.74341119999997</v>
      </c>
      <c r="U172" s="383">
        <v>549.82400000000007</v>
      </c>
      <c r="V172" s="383">
        <v>106</v>
      </c>
      <c r="W172" s="382">
        <v>0.54879999999999984</v>
      </c>
      <c r="X172" s="254" t="s">
        <v>536</v>
      </c>
      <c r="Y172" s="254">
        <v>12</v>
      </c>
      <c r="Z172" t="s">
        <v>116</v>
      </c>
      <c r="AA172" t="s">
        <v>2178</v>
      </c>
    </row>
    <row r="173" spans="1:27" x14ac:dyDescent="0.3">
      <c r="A173" t="s">
        <v>1189</v>
      </c>
      <c r="B173">
        <v>332670</v>
      </c>
      <c r="C173">
        <v>240</v>
      </c>
      <c r="D173" t="s">
        <v>240</v>
      </c>
      <c r="E173" t="s">
        <v>243</v>
      </c>
      <c r="F173" t="s">
        <v>842</v>
      </c>
      <c r="G173" t="s">
        <v>13</v>
      </c>
      <c r="H173" s="240">
        <v>1025.0517625000002</v>
      </c>
      <c r="I173" s="252">
        <v>1663.3700000000003</v>
      </c>
      <c r="J173" s="253">
        <v>387</v>
      </c>
      <c r="K173" s="382">
        <v>0.61624999999999996</v>
      </c>
      <c r="L173" s="383">
        <v>1030.0341437499999</v>
      </c>
      <c r="M173" s="383">
        <v>1671.4549999999999</v>
      </c>
      <c r="N173" s="383">
        <v>62</v>
      </c>
      <c r="O173" s="382">
        <v>0.61624999999999996</v>
      </c>
      <c r="P173" s="383">
        <v>518.71611249999989</v>
      </c>
      <c r="Q173" s="383">
        <v>841.7299999999999</v>
      </c>
      <c r="R173" s="383">
        <v>44</v>
      </c>
      <c r="S173" s="382">
        <v>0.61624999999999996</v>
      </c>
      <c r="T173" s="383">
        <v>2573.8020187500001</v>
      </c>
      <c r="U173" s="383">
        <v>4176.5550000000003</v>
      </c>
      <c r="V173" s="383">
        <v>488</v>
      </c>
      <c r="W173" s="382">
        <v>0.61624999999999996</v>
      </c>
      <c r="X173" s="254" t="s">
        <v>536</v>
      </c>
      <c r="Y173" s="254">
        <v>12</v>
      </c>
      <c r="Z173" t="s">
        <v>243</v>
      </c>
      <c r="AA173" t="s">
        <v>2178</v>
      </c>
    </row>
    <row r="174" spans="1:27" x14ac:dyDescent="0.3">
      <c r="A174" t="s">
        <v>1108</v>
      </c>
      <c r="B174">
        <v>331360</v>
      </c>
      <c r="C174">
        <v>169</v>
      </c>
      <c r="D174" s="147" t="s">
        <v>103</v>
      </c>
      <c r="E174" s="147" t="s">
        <v>117</v>
      </c>
      <c r="F174" s="147" t="s">
        <v>643</v>
      </c>
      <c r="G174" t="s">
        <v>9</v>
      </c>
      <c r="H174" s="240">
        <v>679.30400895000002</v>
      </c>
      <c r="I174" s="252">
        <v>1274.1329999999998</v>
      </c>
      <c r="J174" s="253">
        <v>277</v>
      </c>
      <c r="K174" s="382">
        <v>0.53315000000000012</v>
      </c>
      <c r="L174" s="383">
        <v>202.62205805000002</v>
      </c>
      <c r="M174" s="383">
        <v>380.04699999999997</v>
      </c>
      <c r="N174" s="383">
        <v>31</v>
      </c>
      <c r="O174" s="382">
        <v>0.53315000000000012</v>
      </c>
      <c r="P174" s="383">
        <v>839.7981534500002</v>
      </c>
      <c r="Q174" s="383">
        <v>1575.163</v>
      </c>
      <c r="R174" s="383">
        <v>43</v>
      </c>
      <c r="S174" s="382">
        <v>0.53315000000000012</v>
      </c>
      <c r="T174" s="383">
        <v>1721.7242204500003</v>
      </c>
      <c r="U174" s="383">
        <v>3229.3429999999998</v>
      </c>
      <c r="V174" s="383">
        <v>348</v>
      </c>
      <c r="W174" s="382">
        <v>0.53315000000000012</v>
      </c>
      <c r="X174" s="254" t="s">
        <v>536</v>
      </c>
      <c r="Y174" s="254">
        <v>12</v>
      </c>
      <c r="Z174" t="s">
        <v>117</v>
      </c>
      <c r="AA174" t="s">
        <v>2178</v>
      </c>
    </row>
    <row r="175" spans="1:27" x14ac:dyDescent="0.3">
      <c r="A175" t="s">
        <v>1184</v>
      </c>
      <c r="B175">
        <v>332030</v>
      </c>
      <c r="C175">
        <v>332</v>
      </c>
      <c r="D175" s="147" t="s">
        <v>234</v>
      </c>
      <c r="E175" s="147" t="s">
        <v>235</v>
      </c>
      <c r="F175" s="147" t="s">
        <v>833</v>
      </c>
      <c r="G175" t="s">
        <v>14</v>
      </c>
      <c r="H175" s="240">
        <v>127.1468</v>
      </c>
      <c r="I175" s="252">
        <v>179.08</v>
      </c>
      <c r="J175" s="253">
        <v>51</v>
      </c>
      <c r="K175" s="382">
        <v>0.71</v>
      </c>
      <c r="L175" s="383">
        <v>96.344869999999972</v>
      </c>
      <c r="M175" s="383">
        <v>135.69699999999997</v>
      </c>
      <c r="N175" s="383">
        <v>19</v>
      </c>
      <c r="O175" s="382">
        <v>0.71</v>
      </c>
      <c r="P175" s="383">
        <v>60.200900000000004</v>
      </c>
      <c r="Q175" s="383">
        <v>84.79</v>
      </c>
      <c r="R175" s="383">
        <v>5</v>
      </c>
      <c r="S175" s="382">
        <v>0.71</v>
      </c>
      <c r="T175" s="383">
        <v>283.69256999999999</v>
      </c>
      <c r="U175" s="383">
        <v>399.577</v>
      </c>
      <c r="V175" s="383">
        <v>76</v>
      </c>
      <c r="W175" s="382">
        <v>0.70998223120950399</v>
      </c>
      <c r="X175" s="254" t="s">
        <v>536</v>
      </c>
      <c r="Y175" s="254">
        <v>4</v>
      </c>
      <c r="Z175" t="s">
        <v>235</v>
      </c>
      <c r="AA175" t="s">
        <v>2178</v>
      </c>
    </row>
    <row r="176" spans="1:27" x14ac:dyDescent="0.3">
      <c r="A176" t="s">
        <v>1109</v>
      </c>
      <c r="B176">
        <v>331370</v>
      </c>
      <c r="C176">
        <v>169</v>
      </c>
      <c r="D176" t="s">
        <v>103</v>
      </c>
      <c r="E176" t="s">
        <v>118</v>
      </c>
      <c r="F176" t="s">
        <v>703</v>
      </c>
      <c r="G176" t="s">
        <v>14</v>
      </c>
      <c r="H176" s="240">
        <v>269.66708739999996</v>
      </c>
      <c r="I176" s="252">
        <v>471.94100000000003</v>
      </c>
      <c r="J176" s="253">
        <v>103</v>
      </c>
      <c r="K176" s="382">
        <v>0.57139999999999991</v>
      </c>
      <c r="L176" s="383">
        <v>0</v>
      </c>
      <c r="M176" s="383">
        <v>0</v>
      </c>
      <c r="N176" s="383">
        <v>13</v>
      </c>
      <c r="O176" s="382">
        <v>0</v>
      </c>
      <c r="P176" s="383">
        <v>279.12604299999998</v>
      </c>
      <c r="Q176" s="383">
        <v>488.495</v>
      </c>
      <c r="R176" s="383">
        <v>31</v>
      </c>
      <c r="S176" s="382">
        <v>0.57139999999999991</v>
      </c>
      <c r="T176" s="383">
        <v>548.79313039999988</v>
      </c>
      <c r="U176" s="383">
        <v>960.43599999999992</v>
      </c>
      <c r="V176" s="383">
        <v>143</v>
      </c>
      <c r="W176" s="382">
        <v>0.57139999999999991</v>
      </c>
      <c r="X176" s="254" t="s">
        <v>536</v>
      </c>
      <c r="Y176" s="254">
        <v>12</v>
      </c>
      <c r="Z176" t="s">
        <v>118</v>
      </c>
      <c r="AA176" t="s">
        <v>2178</v>
      </c>
    </row>
    <row r="177" spans="1:27" ht="28.8" x14ac:dyDescent="0.3">
      <c r="A177" t="s">
        <v>1079</v>
      </c>
      <c r="B177">
        <v>331150</v>
      </c>
      <c r="C177">
        <v>2</v>
      </c>
      <c r="D177" s="147" t="s">
        <v>80</v>
      </c>
      <c r="E177" s="147" t="s">
        <v>92</v>
      </c>
      <c r="F177" s="147" t="s">
        <v>587</v>
      </c>
      <c r="G177" t="s">
        <v>13</v>
      </c>
      <c r="H177" s="240">
        <v>193.77842700000005</v>
      </c>
      <c r="I177" s="252">
        <v>685.03200000000004</v>
      </c>
      <c r="J177" s="253">
        <v>124</v>
      </c>
      <c r="K177" s="382">
        <v>0.28287500000000004</v>
      </c>
      <c r="L177" s="383">
        <v>120.80997212500002</v>
      </c>
      <c r="M177" s="383">
        <v>427.07900000000001</v>
      </c>
      <c r="N177" s="383">
        <v>49</v>
      </c>
      <c r="O177" s="382">
        <v>0.28287500000000004</v>
      </c>
      <c r="P177" s="383">
        <v>147.08113912500002</v>
      </c>
      <c r="Q177" s="383">
        <v>519.95100000000002</v>
      </c>
      <c r="R177" s="383">
        <v>18</v>
      </c>
      <c r="S177" s="382">
        <v>0.28287500000000004</v>
      </c>
      <c r="T177" s="383">
        <v>461.66953825000007</v>
      </c>
      <c r="U177" s="383">
        <v>1632.0619999999999</v>
      </c>
      <c r="V177" s="383">
        <v>186</v>
      </c>
      <c r="W177" s="382">
        <v>0.28287500000000004</v>
      </c>
      <c r="X177" s="254" t="s">
        <v>536</v>
      </c>
      <c r="Y177" s="254">
        <v>12</v>
      </c>
      <c r="Z177" t="s">
        <v>92</v>
      </c>
      <c r="AA177" t="s">
        <v>2178</v>
      </c>
    </row>
    <row r="178" spans="1:27" ht="28.8" x14ac:dyDescent="0.3">
      <c r="A178" t="s">
        <v>1206</v>
      </c>
      <c r="B178">
        <v>0</v>
      </c>
      <c r="C178">
        <v>18</v>
      </c>
      <c r="D178" s="147" t="s">
        <v>894</v>
      </c>
      <c r="E178" s="147" t="s">
        <v>894</v>
      </c>
      <c r="F178" s="147" t="s">
        <v>585</v>
      </c>
      <c r="G178" t="s">
        <v>12</v>
      </c>
      <c r="H178" s="240">
        <v>89718.3</v>
      </c>
      <c r="I178" s="252">
        <v>416735</v>
      </c>
      <c r="J178" s="253">
        <v>59283</v>
      </c>
      <c r="K178" s="382">
        <v>0.21528861266752253</v>
      </c>
      <c r="L178" s="383">
        <v>56374.7</v>
      </c>
      <c r="M178" s="383">
        <v>304376</v>
      </c>
      <c r="N178" s="383">
        <v>6378</v>
      </c>
      <c r="O178" s="382">
        <v>0.18521401161721029</v>
      </c>
      <c r="P178" s="383">
        <v>0</v>
      </c>
      <c r="Q178" s="383">
        <v>0</v>
      </c>
      <c r="R178" s="383">
        <v>0</v>
      </c>
      <c r="S178" s="382" t="s">
        <v>490</v>
      </c>
      <c r="T178" s="383">
        <v>146093</v>
      </c>
      <c r="U178" s="383">
        <v>721111</v>
      </c>
      <c r="V178" s="383">
        <v>65661</v>
      </c>
      <c r="W178" s="382">
        <v>0.20259433013780126</v>
      </c>
      <c r="X178" s="254" t="s">
        <v>1062</v>
      </c>
      <c r="Y178" s="254">
        <v>0</v>
      </c>
      <c r="Z178" t="s">
        <v>530</v>
      </c>
      <c r="AA178" t="s">
        <v>2178</v>
      </c>
    </row>
    <row r="179" spans="1:27" x14ac:dyDescent="0.3">
      <c r="A179" t="s">
        <v>1185</v>
      </c>
      <c r="B179">
        <v>332040</v>
      </c>
      <c r="C179">
        <v>681</v>
      </c>
      <c r="D179" s="147" t="s">
        <v>236</v>
      </c>
      <c r="E179" s="147" t="s">
        <v>237</v>
      </c>
      <c r="F179" s="147" t="s">
        <v>835</v>
      </c>
      <c r="G179" t="s">
        <v>6</v>
      </c>
      <c r="H179" s="240">
        <v>86.152426925000029</v>
      </c>
      <c r="I179" s="252">
        <v>93.710999999999999</v>
      </c>
      <c r="J179" s="253">
        <v>30</v>
      </c>
      <c r="K179" s="382">
        <v>0.91934166666666695</v>
      </c>
      <c r="L179" s="383">
        <v>71.155206316666678</v>
      </c>
      <c r="M179" s="383">
        <v>77.397999999999996</v>
      </c>
      <c r="N179" s="383">
        <v>10</v>
      </c>
      <c r="O179" s="382">
        <v>0.91934166666666683</v>
      </c>
      <c r="P179" s="383">
        <v>78.426279558333363</v>
      </c>
      <c r="Q179" s="383">
        <v>85.307000000000002</v>
      </c>
      <c r="R179" s="383">
        <v>18</v>
      </c>
      <c r="S179" s="382">
        <v>0.91934166666666695</v>
      </c>
      <c r="T179" s="383">
        <v>235.7339128000001</v>
      </c>
      <c r="U179" s="383">
        <v>256.41600000000005</v>
      </c>
      <c r="V179" s="383">
        <v>57</v>
      </c>
      <c r="W179" s="382">
        <v>0.91934166666666683</v>
      </c>
      <c r="X179" s="254" t="s">
        <v>536</v>
      </c>
      <c r="Y179" s="254">
        <v>12</v>
      </c>
      <c r="Z179" t="s">
        <v>237</v>
      </c>
      <c r="AA179" t="s">
        <v>2178</v>
      </c>
    </row>
    <row r="180" spans="1:27" ht="28.8" x14ac:dyDescent="0.3">
      <c r="A180" t="s">
        <v>1186</v>
      </c>
      <c r="B180">
        <v>332050</v>
      </c>
      <c r="C180">
        <v>280</v>
      </c>
      <c r="D180" s="147" t="s">
        <v>238</v>
      </c>
      <c r="E180" s="147" t="s">
        <v>838</v>
      </c>
      <c r="F180" s="147" t="s">
        <v>837</v>
      </c>
      <c r="G180" t="s">
        <v>6</v>
      </c>
      <c r="H180" s="240">
        <v>477.74487499999998</v>
      </c>
      <c r="I180" s="252">
        <v>739.73399999999992</v>
      </c>
      <c r="J180" s="253">
        <v>198</v>
      </c>
      <c r="K180" s="382">
        <v>0.64583333333333337</v>
      </c>
      <c r="L180" s="383">
        <v>1069.7118333333333</v>
      </c>
      <c r="M180" s="383">
        <v>1656.328</v>
      </c>
      <c r="N180" s="383">
        <v>102</v>
      </c>
      <c r="O180" s="382">
        <v>0.64583333333333337</v>
      </c>
      <c r="P180" s="383">
        <v>385.99068750000004</v>
      </c>
      <c r="Q180" s="383">
        <v>597.66300000000001</v>
      </c>
      <c r="R180" s="383">
        <v>26</v>
      </c>
      <c r="S180" s="382">
        <v>0.64583333333333337</v>
      </c>
      <c r="T180" s="383">
        <v>1933.4473958333333</v>
      </c>
      <c r="U180" s="383">
        <v>2993.7249999999995</v>
      </c>
      <c r="V180" s="383">
        <v>313</v>
      </c>
      <c r="W180" s="382">
        <v>0.64583333333333348</v>
      </c>
      <c r="X180" s="254" t="s">
        <v>536</v>
      </c>
      <c r="Y180" s="254">
        <v>12</v>
      </c>
      <c r="Z180" t="s">
        <v>838</v>
      </c>
      <c r="AA180" t="s">
        <v>2178</v>
      </c>
    </row>
    <row r="181" spans="1:27" x14ac:dyDescent="0.3">
      <c r="A181" t="s">
        <v>1190</v>
      </c>
      <c r="B181">
        <v>332680</v>
      </c>
      <c r="C181">
        <v>240</v>
      </c>
      <c r="D181" s="147" t="s">
        <v>240</v>
      </c>
      <c r="E181" s="147" t="s">
        <v>244</v>
      </c>
      <c r="F181" s="147" t="s">
        <v>844</v>
      </c>
      <c r="G181" t="s">
        <v>13</v>
      </c>
      <c r="H181" s="240">
        <v>552.00901875</v>
      </c>
      <c r="I181" s="252">
        <v>895.755</v>
      </c>
      <c r="J181" s="253">
        <v>247</v>
      </c>
      <c r="K181" s="382">
        <v>0.61624999999999996</v>
      </c>
      <c r="L181" s="383">
        <v>489.8774612499999</v>
      </c>
      <c r="M181" s="383">
        <v>794.93299999999988</v>
      </c>
      <c r="N181" s="383">
        <v>47</v>
      </c>
      <c r="O181" s="382">
        <v>0.61624999999999996</v>
      </c>
      <c r="P181" s="383">
        <v>147.56599250000002</v>
      </c>
      <c r="Q181" s="383">
        <v>239.45800000000006</v>
      </c>
      <c r="R181" s="383">
        <v>22</v>
      </c>
      <c r="S181" s="382">
        <v>0.61624999999999996</v>
      </c>
      <c r="T181" s="383">
        <v>1189.4524724999999</v>
      </c>
      <c r="U181" s="383">
        <v>1930.1459999999997</v>
      </c>
      <c r="V181" s="383">
        <v>316</v>
      </c>
      <c r="W181" s="382">
        <v>0.61625000000000008</v>
      </c>
      <c r="X181" s="254" t="s">
        <v>536</v>
      </c>
      <c r="Y181" s="254">
        <v>12</v>
      </c>
      <c r="Z181" t="s">
        <v>244</v>
      </c>
      <c r="AA181" t="s">
        <v>2178</v>
      </c>
    </row>
    <row r="182" spans="1:27" x14ac:dyDescent="0.3">
      <c r="A182" t="s">
        <v>1223</v>
      </c>
      <c r="B182">
        <v>332370</v>
      </c>
      <c r="C182">
        <v>254</v>
      </c>
      <c r="D182" t="s">
        <v>303</v>
      </c>
      <c r="E182" t="s">
        <v>306</v>
      </c>
      <c r="F182" t="s">
        <v>932</v>
      </c>
      <c r="G182" t="s">
        <v>10</v>
      </c>
      <c r="H182" s="240">
        <v>157.76363013333329</v>
      </c>
      <c r="I182" s="252">
        <v>772.846</v>
      </c>
      <c r="J182" s="253">
        <v>77</v>
      </c>
      <c r="K182" s="382">
        <v>0.20413333333333328</v>
      </c>
      <c r="L182" s="383">
        <v>563.02239213333314</v>
      </c>
      <c r="M182" s="383">
        <v>2758.1109999999999</v>
      </c>
      <c r="N182" s="383">
        <v>50</v>
      </c>
      <c r="O182" s="382">
        <v>0.20413333333333328</v>
      </c>
      <c r="P182" s="383">
        <v>145.35824333333329</v>
      </c>
      <c r="Q182" s="383">
        <v>712.07499999999993</v>
      </c>
      <c r="R182" s="383">
        <v>8</v>
      </c>
      <c r="S182" s="382">
        <v>0.20413333333333331</v>
      </c>
      <c r="T182" s="383">
        <v>866.14426559999981</v>
      </c>
      <c r="U182" s="383">
        <v>4243.0320000000002</v>
      </c>
      <c r="V182" s="383">
        <v>134</v>
      </c>
      <c r="W182" s="382">
        <v>0.20413333333333328</v>
      </c>
      <c r="X182" s="254" t="s">
        <v>536</v>
      </c>
      <c r="Y182" s="254">
        <v>12</v>
      </c>
      <c r="Z182" t="s">
        <v>306</v>
      </c>
      <c r="AA182" t="s">
        <v>2178</v>
      </c>
    </row>
    <row r="183" spans="1:27" x14ac:dyDescent="0.3">
      <c r="A183" t="s">
        <v>1110</v>
      </c>
      <c r="B183">
        <v>331720</v>
      </c>
      <c r="C183">
        <v>169</v>
      </c>
      <c r="D183" s="147" t="s">
        <v>103</v>
      </c>
      <c r="E183" s="147" t="s">
        <v>395</v>
      </c>
      <c r="F183" s="147" t="s">
        <v>689</v>
      </c>
      <c r="G183" t="s">
        <v>9</v>
      </c>
      <c r="H183" s="240">
        <v>181.25969099999998</v>
      </c>
      <c r="I183" s="252">
        <v>337.73000000000008</v>
      </c>
      <c r="J183" s="253">
        <v>71</v>
      </c>
      <c r="K183" s="382">
        <v>0.53669999999999984</v>
      </c>
      <c r="L183" s="383">
        <v>37.805147999999988</v>
      </c>
      <c r="M183" s="383">
        <v>70.44</v>
      </c>
      <c r="N183" s="383">
        <v>20</v>
      </c>
      <c r="O183" s="382">
        <v>0.53669999999999984</v>
      </c>
      <c r="P183" s="383">
        <v>209.25288959999995</v>
      </c>
      <c r="Q183" s="383">
        <v>389.88800000000003</v>
      </c>
      <c r="R183" s="383">
        <v>12</v>
      </c>
      <c r="S183" s="382">
        <v>0.53669999999999984</v>
      </c>
      <c r="T183" s="383">
        <v>428.3177285999999</v>
      </c>
      <c r="U183" s="383">
        <v>798.05799999999999</v>
      </c>
      <c r="V183" s="383">
        <v>101</v>
      </c>
      <c r="W183" s="382">
        <v>0.53669999999999984</v>
      </c>
      <c r="X183" s="254" t="s">
        <v>536</v>
      </c>
      <c r="Y183" s="254">
        <v>12</v>
      </c>
      <c r="Z183" t="s">
        <v>395</v>
      </c>
      <c r="AA183" t="s">
        <v>2178</v>
      </c>
    </row>
    <row r="184" spans="1:27" x14ac:dyDescent="0.3">
      <c r="A184" t="s">
        <v>1111</v>
      </c>
      <c r="B184">
        <v>331380</v>
      </c>
      <c r="C184">
        <v>169</v>
      </c>
      <c r="D184" s="147" t="s">
        <v>103</v>
      </c>
      <c r="E184" s="147" t="s">
        <v>119</v>
      </c>
      <c r="F184" s="147" t="s">
        <v>705</v>
      </c>
      <c r="G184" t="s">
        <v>14</v>
      </c>
      <c r="H184" s="240">
        <v>129.48143940000003</v>
      </c>
      <c r="I184" s="252">
        <v>234.18600000000001</v>
      </c>
      <c r="J184" s="253">
        <v>67</v>
      </c>
      <c r="K184" s="382">
        <v>0.55290000000000006</v>
      </c>
      <c r="L184" s="383">
        <v>0</v>
      </c>
      <c r="M184" s="383">
        <v>0</v>
      </c>
      <c r="N184" s="383">
        <v>8</v>
      </c>
      <c r="O184" s="382">
        <v>0</v>
      </c>
      <c r="P184" s="383">
        <v>185.47030500000002</v>
      </c>
      <c r="Q184" s="383">
        <v>335.45</v>
      </c>
      <c r="R184" s="383">
        <v>27</v>
      </c>
      <c r="S184" s="382">
        <v>0.55290000000000006</v>
      </c>
      <c r="T184" s="383">
        <v>314.95174440000005</v>
      </c>
      <c r="U184" s="383">
        <v>569.63599999999997</v>
      </c>
      <c r="V184" s="383">
        <v>101</v>
      </c>
      <c r="W184" s="382">
        <v>0.55290000000000017</v>
      </c>
      <c r="X184" s="254" t="s">
        <v>536</v>
      </c>
      <c r="Y184" s="254">
        <v>12</v>
      </c>
      <c r="Z184" t="s">
        <v>119</v>
      </c>
      <c r="AA184" t="s">
        <v>2178</v>
      </c>
    </row>
    <row r="185" spans="1:27" x14ac:dyDescent="0.3">
      <c r="A185" t="s">
        <v>1151</v>
      </c>
      <c r="B185">
        <v>331740</v>
      </c>
      <c r="C185">
        <v>683</v>
      </c>
      <c r="D185" s="147" t="s">
        <v>154</v>
      </c>
      <c r="E185" s="147" t="s">
        <v>155</v>
      </c>
      <c r="F185" s="147" t="s">
        <v>725</v>
      </c>
      <c r="G185" t="s">
        <v>8</v>
      </c>
      <c r="H185" s="240">
        <v>44.281300000000002</v>
      </c>
      <c r="I185" s="252">
        <v>63.258999999999993</v>
      </c>
      <c r="J185" s="253">
        <v>14</v>
      </c>
      <c r="K185" s="382">
        <v>0.70000000000000007</v>
      </c>
      <c r="L185" s="383">
        <v>64.936200000000014</v>
      </c>
      <c r="M185" s="383">
        <v>92.766000000000005</v>
      </c>
      <c r="N185" s="383">
        <v>10</v>
      </c>
      <c r="O185" s="382">
        <v>0.70000000000000007</v>
      </c>
      <c r="P185" s="383">
        <v>12.5748</v>
      </c>
      <c r="Q185" s="383">
        <v>17.963999999999999</v>
      </c>
      <c r="R185" s="383">
        <v>5</v>
      </c>
      <c r="S185" s="382">
        <v>0.70000000000000007</v>
      </c>
      <c r="T185" s="383">
        <v>121.79230000000001</v>
      </c>
      <c r="U185" s="383">
        <v>173.98899999999998</v>
      </c>
      <c r="V185" s="383">
        <v>31</v>
      </c>
      <c r="W185" s="382">
        <v>0.70000000000000018</v>
      </c>
      <c r="X185" s="254" t="s">
        <v>536</v>
      </c>
      <c r="Y185" s="254">
        <v>12</v>
      </c>
      <c r="Z185" t="s">
        <v>155</v>
      </c>
      <c r="AA185" t="s">
        <v>2178</v>
      </c>
    </row>
    <row r="186" spans="1:27" x14ac:dyDescent="0.3">
      <c r="A186" t="s">
        <v>1112</v>
      </c>
      <c r="B186">
        <v>331390</v>
      </c>
      <c r="C186">
        <v>169</v>
      </c>
      <c r="D186" s="147" t="s">
        <v>103</v>
      </c>
      <c r="E186" s="147" t="s">
        <v>120</v>
      </c>
      <c r="F186" s="147" t="s">
        <v>645</v>
      </c>
      <c r="G186" t="s">
        <v>9</v>
      </c>
      <c r="H186" s="240">
        <v>387.01692809999992</v>
      </c>
      <c r="I186" s="252">
        <v>738.44100000000003</v>
      </c>
      <c r="J186" s="253">
        <v>125</v>
      </c>
      <c r="K186" s="382">
        <v>0.5240999999999999</v>
      </c>
      <c r="L186" s="383">
        <v>64.981062599999987</v>
      </c>
      <c r="M186" s="383">
        <v>123.986</v>
      </c>
      <c r="N186" s="383">
        <v>12</v>
      </c>
      <c r="O186" s="382">
        <v>0.5240999999999999</v>
      </c>
      <c r="P186" s="383">
        <v>384.74495459999991</v>
      </c>
      <c r="Q186" s="383">
        <v>734.10599999999999</v>
      </c>
      <c r="R186" s="383">
        <v>19</v>
      </c>
      <c r="S186" s="382">
        <v>0.5240999999999999</v>
      </c>
      <c r="T186" s="383">
        <v>836.74294529999975</v>
      </c>
      <c r="U186" s="383">
        <v>1596.5329999999999</v>
      </c>
      <c r="V186" s="383">
        <v>156</v>
      </c>
      <c r="W186" s="382">
        <v>0.5240999999999999</v>
      </c>
      <c r="X186" s="254" t="s">
        <v>536</v>
      </c>
      <c r="Y186" s="254">
        <v>12</v>
      </c>
      <c r="Z186" t="s">
        <v>120</v>
      </c>
      <c r="AA186" t="s">
        <v>2178</v>
      </c>
    </row>
    <row r="187" spans="1:27" x14ac:dyDescent="0.3">
      <c r="A187" t="s">
        <v>1113</v>
      </c>
      <c r="B187">
        <v>331400</v>
      </c>
      <c r="C187">
        <v>169</v>
      </c>
      <c r="D187" s="147" t="s">
        <v>103</v>
      </c>
      <c r="E187" s="147" t="s">
        <v>121</v>
      </c>
      <c r="F187" s="147" t="s">
        <v>647</v>
      </c>
      <c r="G187" t="s">
        <v>11</v>
      </c>
      <c r="H187" s="240">
        <v>438.16753200000005</v>
      </c>
      <c r="I187" s="252">
        <v>697.71900000000005</v>
      </c>
      <c r="J187" s="253">
        <v>126</v>
      </c>
      <c r="K187" s="382">
        <v>0.628</v>
      </c>
      <c r="L187" s="383">
        <v>129.72533199999998</v>
      </c>
      <c r="M187" s="383">
        <v>206.56899999999999</v>
      </c>
      <c r="N187" s="383">
        <v>19</v>
      </c>
      <c r="O187" s="382">
        <v>0.62799999999999989</v>
      </c>
      <c r="P187" s="383">
        <v>398.71154800000005</v>
      </c>
      <c r="Q187" s="383">
        <v>634.89100000000008</v>
      </c>
      <c r="R187" s="383">
        <v>21</v>
      </c>
      <c r="S187" s="382">
        <v>0.628</v>
      </c>
      <c r="T187" s="383">
        <v>966.60441200000002</v>
      </c>
      <c r="U187" s="383">
        <v>1539.1790000000001</v>
      </c>
      <c r="V187" s="383">
        <v>163</v>
      </c>
      <c r="W187" s="382">
        <v>0.628</v>
      </c>
      <c r="X187" s="254" t="s">
        <v>536</v>
      </c>
      <c r="Y187" s="254">
        <v>12</v>
      </c>
      <c r="Z187" t="s">
        <v>121</v>
      </c>
      <c r="AA187" t="s">
        <v>2178</v>
      </c>
    </row>
    <row r="188" spans="1:27" x14ac:dyDescent="0.3">
      <c r="A188" t="s">
        <v>1262</v>
      </c>
      <c r="B188">
        <v>332070</v>
      </c>
      <c r="C188">
        <v>289</v>
      </c>
      <c r="D188" s="147" t="s">
        <v>253</v>
      </c>
      <c r="E188" s="147" t="s">
        <v>254</v>
      </c>
      <c r="F188" s="147" t="s">
        <v>856</v>
      </c>
      <c r="G188" t="s">
        <v>4</v>
      </c>
      <c r="H188" s="240">
        <v>0</v>
      </c>
      <c r="I188" s="252">
        <v>0</v>
      </c>
      <c r="J188" s="253">
        <v>0</v>
      </c>
      <c r="K188" s="382">
        <v>0</v>
      </c>
      <c r="L188" s="383">
        <v>0</v>
      </c>
      <c r="M188" s="383">
        <v>0</v>
      </c>
      <c r="N188" s="383">
        <v>0</v>
      </c>
      <c r="O188" s="382">
        <v>0</v>
      </c>
      <c r="P188" s="383">
        <v>0</v>
      </c>
      <c r="Q188" s="383">
        <v>0</v>
      </c>
      <c r="R188" s="383">
        <v>0</v>
      </c>
      <c r="S188" s="382" t="s">
        <v>490</v>
      </c>
      <c r="T188" s="383">
        <v>0</v>
      </c>
      <c r="U188" s="383">
        <v>0</v>
      </c>
      <c r="V188" s="383">
        <v>0</v>
      </c>
      <c r="W188" s="382">
        <v>0</v>
      </c>
      <c r="X188" s="254">
        <v>0</v>
      </c>
      <c r="Y188" s="254">
        <v>0</v>
      </c>
      <c r="Z188" t="s">
        <v>254</v>
      </c>
      <c r="AA188" t="s">
        <v>2178</v>
      </c>
    </row>
    <row r="189" spans="1:27" x14ac:dyDescent="0.3">
      <c r="A189" t="s">
        <v>1195</v>
      </c>
      <c r="B189">
        <v>332080</v>
      </c>
      <c r="C189">
        <v>446</v>
      </c>
      <c r="D189" s="147" t="s">
        <v>401</v>
      </c>
      <c r="E189" s="147" t="s">
        <v>402</v>
      </c>
      <c r="F189" s="147" t="s">
        <v>858</v>
      </c>
      <c r="G189" t="s">
        <v>9</v>
      </c>
      <c r="H189" s="240">
        <v>549.48174190000009</v>
      </c>
      <c r="I189" s="252">
        <v>811.90200000000004</v>
      </c>
      <c r="J189" s="253">
        <v>192</v>
      </c>
      <c r="K189" s="382">
        <v>0.6767833333333334</v>
      </c>
      <c r="L189" s="383">
        <v>448.36016015000001</v>
      </c>
      <c r="M189" s="383">
        <v>662.48699999999997</v>
      </c>
      <c r="N189" s="383">
        <v>31</v>
      </c>
      <c r="O189" s="382">
        <v>0.6767833333333334</v>
      </c>
      <c r="P189" s="383">
        <v>125.6170777166667</v>
      </c>
      <c r="Q189" s="383">
        <v>185.60900000000004</v>
      </c>
      <c r="R189" s="383">
        <v>12</v>
      </c>
      <c r="S189" s="382">
        <v>0.6767833333333334</v>
      </c>
      <c r="T189" s="383">
        <v>1123.4589797666667</v>
      </c>
      <c r="U189" s="383">
        <v>1687.5939999999998</v>
      </c>
      <c r="V189" s="383">
        <v>299</v>
      </c>
      <c r="W189" s="382">
        <v>0.66571638662300703</v>
      </c>
      <c r="X189" s="254" t="s">
        <v>536</v>
      </c>
      <c r="Y189" s="254">
        <v>12</v>
      </c>
      <c r="Z189" t="s">
        <v>402</v>
      </c>
      <c r="AA189" t="s">
        <v>2178</v>
      </c>
    </row>
    <row r="190" spans="1:27" x14ac:dyDescent="0.3">
      <c r="A190" t="s">
        <v>1114</v>
      </c>
      <c r="B190">
        <v>331410</v>
      </c>
      <c r="C190">
        <v>169</v>
      </c>
      <c r="D190" s="147" t="s">
        <v>103</v>
      </c>
      <c r="E190" s="147" t="s">
        <v>122</v>
      </c>
      <c r="F190" s="147" t="s">
        <v>649</v>
      </c>
      <c r="G190" t="s">
        <v>11</v>
      </c>
      <c r="H190" s="240">
        <v>335.35546239999991</v>
      </c>
      <c r="I190" s="252">
        <v>559.67200000000003</v>
      </c>
      <c r="J190" s="253">
        <v>93</v>
      </c>
      <c r="K190" s="382">
        <v>0.59919999999999984</v>
      </c>
      <c r="L190" s="383">
        <v>253.50234559999993</v>
      </c>
      <c r="M190" s="383">
        <v>423.06799999999998</v>
      </c>
      <c r="N190" s="383">
        <v>18</v>
      </c>
      <c r="O190" s="382">
        <v>0.59919999999999984</v>
      </c>
      <c r="P190" s="383">
        <v>361.26247359999985</v>
      </c>
      <c r="Q190" s="383">
        <v>602.9079999999999</v>
      </c>
      <c r="R190" s="383">
        <v>17</v>
      </c>
      <c r="S190" s="382">
        <v>0.59919999999999984</v>
      </c>
      <c r="T190" s="383">
        <v>950.12028159999977</v>
      </c>
      <c r="U190" s="383">
        <v>1585.6479999999997</v>
      </c>
      <c r="V190" s="383">
        <v>126</v>
      </c>
      <c r="W190" s="382">
        <v>0.59919999999999995</v>
      </c>
      <c r="X190" s="254" t="s">
        <v>536</v>
      </c>
      <c r="Y190" s="254">
        <v>12</v>
      </c>
      <c r="Z190" t="s">
        <v>122</v>
      </c>
      <c r="AA190" t="s">
        <v>2178</v>
      </c>
    </row>
    <row r="191" spans="1:27" ht="28.8" x14ac:dyDescent="0.3">
      <c r="A191" t="s">
        <v>1080</v>
      </c>
      <c r="B191">
        <v>331155</v>
      </c>
      <c r="C191">
        <v>2</v>
      </c>
      <c r="D191" s="147" t="s">
        <v>80</v>
      </c>
      <c r="E191" s="147" t="s">
        <v>98</v>
      </c>
      <c r="F191" s="147" t="s">
        <v>587</v>
      </c>
      <c r="G191" t="s">
        <v>13</v>
      </c>
      <c r="H191" s="240">
        <v>627.82041262500013</v>
      </c>
      <c r="I191" s="252">
        <v>2219.4270000000001</v>
      </c>
      <c r="J191" s="253">
        <v>400</v>
      </c>
      <c r="K191" s="382">
        <v>0.28287500000000004</v>
      </c>
      <c r="L191" s="383">
        <v>1277.7661762500004</v>
      </c>
      <c r="M191" s="383">
        <v>4517.0700000000006</v>
      </c>
      <c r="N191" s="383">
        <v>128</v>
      </c>
      <c r="O191" s="382">
        <v>0.28287500000000004</v>
      </c>
      <c r="P191" s="383">
        <v>264.57864499999999</v>
      </c>
      <c r="Q191" s="383">
        <v>935.31999999999994</v>
      </c>
      <c r="R191" s="383">
        <v>38</v>
      </c>
      <c r="S191" s="382">
        <v>0.28287499999999999</v>
      </c>
      <c r="T191" s="383">
        <v>2170.1652338750005</v>
      </c>
      <c r="U191" s="383">
        <v>7671.8170000000009</v>
      </c>
      <c r="V191" s="383">
        <v>562</v>
      </c>
      <c r="W191" s="382">
        <v>0.28287500000000004</v>
      </c>
      <c r="X191" s="254" t="s">
        <v>536</v>
      </c>
      <c r="Y191" s="254">
        <v>12</v>
      </c>
      <c r="Z191" t="s">
        <v>98</v>
      </c>
      <c r="AA191" t="s">
        <v>2178</v>
      </c>
    </row>
    <row r="192" spans="1:27" x14ac:dyDescent="0.3">
      <c r="A192" t="s">
        <v>1191</v>
      </c>
      <c r="B192">
        <v>332700</v>
      </c>
      <c r="C192">
        <v>240</v>
      </c>
      <c r="D192" s="147" t="s">
        <v>240</v>
      </c>
      <c r="E192" s="147" t="s">
        <v>400</v>
      </c>
      <c r="F192" s="147" t="s">
        <v>1268</v>
      </c>
      <c r="G192" t="s">
        <v>13</v>
      </c>
      <c r="H192" s="240">
        <v>129.38107124999999</v>
      </c>
      <c r="I192" s="252">
        <v>209.94900000000001</v>
      </c>
      <c r="J192" s="253">
        <v>49</v>
      </c>
      <c r="K192" s="382">
        <v>0.61624999999999996</v>
      </c>
      <c r="L192" s="383">
        <v>50.363647499999999</v>
      </c>
      <c r="M192" s="383">
        <v>81.725999999999999</v>
      </c>
      <c r="N192" s="383">
        <v>8</v>
      </c>
      <c r="O192" s="382">
        <v>0.61624999999999996</v>
      </c>
      <c r="P192" s="383">
        <v>97.357639999999989</v>
      </c>
      <c r="Q192" s="383">
        <v>157.98399999999998</v>
      </c>
      <c r="R192" s="383">
        <v>9</v>
      </c>
      <c r="S192" s="382">
        <v>0.61624999999999996</v>
      </c>
      <c r="T192" s="383">
        <v>277.10235875000001</v>
      </c>
      <c r="U192" s="383">
        <v>449.65899999999999</v>
      </c>
      <c r="V192" s="383">
        <v>66</v>
      </c>
      <c r="W192" s="382">
        <v>0.61625000000000008</v>
      </c>
      <c r="X192" s="254" t="s">
        <v>536</v>
      </c>
      <c r="Y192" s="254">
        <v>12</v>
      </c>
      <c r="Z192" t="s">
        <v>400</v>
      </c>
      <c r="AA192" t="s">
        <v>2178</v>
      </c>
    </row>
    <row r="193" spans="1:27" x14ac:dyDescent="0.3">
      <c r="A193" t="s">
        <v>1115</v>
      </c>
      <c r="B193">
        <v>332090</v>
      </c>
      <c r="C193">
        <v>407</v>
      </c>
      <c r="D193" s="147" t="s">
        <v>103</v>
      </c>
      <c r="E193" s="147" t="s">
        <v>256</v>
      </c>
      <c r="F193" s="147" t="s">
        <v>680</v>
      </c>
      <c r="G193" t="s">
        <v>11</v>
      </c>
      <c r="H193" s="240">
        <v>130.2328578</v>
      </c>
      <c r="I193" s="252">
        <v>210.80100000000002</v>
      </c>
      <c r="J193" s="253">
        <v>39</v>
      </c>
      <c r="K193" s="382">
        <v>0.61780000000000002</v>
      </c>
      <c r="L193" s="383">
        <v>53.0276274</v>
      </c>
      <c r="M193" s="383">
        <v>85.832999999999998</v>
      </c>
      <c r="N193" s="383">
        <v>11</v>
      </c>
      <c r="O193" s="382">
        <v>0.61780000000000002</v>
      </c>
      <c r="P193" s="383">
        <v>194.50815200000002</v>
      </c>
      <c r="Q193" s="383">
        <v>314.84000000000003</v>
      </c>
      <c r="R193" s="383">
        <v>10</v>
      </c>
      <c r="S193" s="382">
        <v>0.61780000000000002</v>
      </c>
      <c r="T193" s="383">
        <v>377.76863720000006</v>
      </c>
      <c r="U193" s="383">
        <v>611.47399999999993</v>
      </c>
      <c r="V193" s="383">
        <v>59</v>
      </c>
      <c r="W193" s="382">
        <v>0.61780000000000013</v>
      </c>
      <c r="X193" s="254" t="s">
        <v>536</v>
      </c>
      <c r="Y193" s="254">
        <v>12</v>
      </c>
      <c r="Z193" t="s">
        <v>256</v>
      </c>
      <c r="AA193" t="s">
        <v>2178</v>
      </c>
    </row>
    <row r="194" spans="1:27" x14ac:dyDescent="0.3">
      <c r="A194" t="s">
        <v>1197</v>
      </c>
      <c r="B194">
        <v>332100</v>
      </c>
      <c r="C194">
        <v>660</v>
      </c>
      <c r="D194" s="147" t="s">
        <v>258</v>
      </c>
      <c r="E194" s="147" t="s">
        <v>259</v>
      </c>
      <c r="F194" s="147" t="s">
        <v>876</v>
      </c>
      <c r="G194" t="s">
        <v>6</v>
      </c>
      <c r="H194" s="240">
        <v>157.83390000000003</v>
      </c>
      <c r="I194" s="252">
        <v>175.37099999999998</v>
      </c>
      <c r="J194" s="253">
        <v>59</v>
      </c>
      <c r="K194" s="382">
        <v>0.90000000000000024</v>
      </c>
      <c r="L194" s="383">
        <v>104.78340000000003</v>
      </c>
      <c r="M194" s="383">
        <v>116.426</v>
      </c>
      <c r="N194" s="383">
        <v>7</v>
      </c>
      <c r="O194" s="382">
        <v>0.90000000000000024</v>
      </c>
      <c r="P194" s="383">
        <v>64.605600000000024</v>
      </c>
      <c r="Q194" s="383">
        <v>71.784000000000006</v>
      </c>
      <c r="R194" s="383">
        <v>15</v>
      </c>
      <c r="S194" s="382">
        <v>0.90000000000000024</v>
      </c>
      <c r="T194" s="383">
        <v>327.2229000000001</v>
      </c>
      <c r="U194" s="383">
        <v>366.05500000000006</v>
      </c>
      <c r="V194" s="383">
        <v>81</v>
      </c>
      <c r="W194" s="382">
        <v>0.89391730750843468</v>
      </c>
      <c r="X194" s="254" t="s">
        <v>536</v>
      </c>
      <c r="Y194" s="254">
        <v>6</v>
      </c>
      <c r="Z194" t="s">
        <v>259</v>
      </c>
      <c r="AA194" t="s">
        <v>2178</v>
      </c>
    </row>
    <row r="195" spans="1:27" x14ac:dyDescent="0.3">
      <c r="A195" t="s">
        <v>1218</v>
      </c>
      <c r="B195">
        <v>332110</v>
      </c>
      <c r="C195">
        <v>661</v>
      </c>
      <c r="D195" s="147" t="s">
        <v>297</v>
      </c>
      <c r="E195" s="147" t="s">
        <v>298</v>
      </c>
      <c r="F195" s="147" t="s">
        <v>922</v>
      </c>
      <c r="G195" t="s">
        <v>6</v>
      </c>
      <c r="H195" s="240">
        <v>123.85299999999997</v>
      </c>
      <c r="I195" s="252">
        <v>247.70599999999993</v>
      </c>
      <c r="J195" s="253">
        <v>78</v>
      </c>
      <c r="K195" s="382">
        <v>0.5</v>
      </c>
      <c r="L195" s="383">
        <v>29.752500000000005</v>
      </c>
      <c r="M195" s="383">
        <v>59.50500000000001</v>
      </c>
      <c r="N195" s="383">
        <v>8</v>
      </c>
      <c r="O195" s="382">
        <v>0.5</v>
      </c>
      <c r="P195" s="383">
        <v>152.40249999999997</v>
      </c>
      <c r="Q195" s="383">
        <v>304.80499999999995</v>
      </c>
      <c r="R195" s="383">
        <v>23</v>
      </c>
      <c r="S195" s="382">
        <v>0.5</v>
      </c>
      <c r="T195" s="383">
        <v>306.00799999999992</v>
      </c>
      <c r="U195" s="383">
        <v>612.01599999999996</v>
      </c>
      <c r="V195" s="383">
        <v>106</v>
      </c>
      <c r="W195" s="382">
        <v>0.49999999999999989</v>
      </c>
      <c r="X195" s="254" t="s">
        <v>536</v>
      </c>
      <c r="Y195" s="254">
        <v>6</v>
      </c>
      <c r="Z195" t="s">
        <v>298</v>
      </c>
      <c r="AA195" t="s">
        <v>2178</v>
      </c>
    </row>
    <row r="196" spans="1:27" x14ac:dyDescent="0.3">
      <c r="A196" t="s">
        <v>1235</v>
      </c>
      <c r="B196">
        <v>332510</v>
      </c>
      <c r="C196">
        <v>395</v>
      </c>
      <c r="D196" s="147" t="s">
        <v>330</v>
      </c>
      <c r="E196" s="147" t="s">
        <v>331</v>
      </c>
      <c r="F196" s="147" t="s">
        <v>960</v>
      </c>
      <c r="G196" t="s">
        <v>9</v>
      </c>
      <c r="H196" s="240">
        <v>426.37920000000008</v>
      </c>
      <c r="I196" s="252">
        <v>655.96799999999996</v>
      </c>
      <c r="J196" s="253">
        <v>163</v>
      </c>
      <c r="K196" s="382">
        <v>0.65000000000000013</v>
      </c>
      <c r="L196" s="383">
        <v>202.63815000000002</v>
      </c>
      <c r="M196" s="383">
        <v>311.75099999999998</v>
      </c>
      <c r="N196" s="383">
        <v>13</v>
      </c>
      <c r="O196" s="382">
        <v>0.65000000000000013</v>
      </c>
      <c r="P196" s="383">
        <v>47.108100000000015</v>
      </c>
      <c r="Q196" s="383">
        <v>72.474000000000004</v>
      </c>
      <c r="R196" s="383">
        <v>7</v>
      </c>
      <c r="S196" s="382">
        <v>0.65000000000000013</v>
      </c>
      <c r="T196" s="383">
        <v>676.12545000000011</v>
      </c>
      <c r="U196" s="383">
        <v>1073.3590000000002</v>
      </c>
      <c r="V196" s="383">
        <v>192</v>
      </c>
      <c r="W196" s="382">
        <v>0.62991548028199329</v>
      </c>
      <c r="X196" s="254" t="s">
        <v>536</v>
      </c>
      <c r="Y196" s="254">
        <v>6</v>
      </c>
      <c r="Z196" t="s">
        <v>331</v>
      </c>
      <c r="AA196" t="s">
        <v>2178</v>
      </c>
    </row>
    <row r="197" spans="1:27" x14ac:dyDescent="0.3">
      <c r="A197" t="s">
        <v>1116</v>
      </c>
      <c r="B197">
        <v>332120</v>
      </c>
      <c r="C197">
        <v>285</v>
      </c>
      <c r="D197" s="147" t="s">
        <v>103</v>
      </c>
      <c r="E197" s="147" t="s">
        <v>123</v>
      </c>
      <c r="F197" s="147" t="s">
        <v>651</v>
      </c>
      <c r="G197" t="s">
        <v>9</v>
      </c>
      <c r="H197" s="240">
        <v>392.39220019999993</v>
      </c>
      <c r="I197" s="252">
        <v>688.64899999999989</v>
      </c>
      <c r="J197" s="253">
        <v>128</v>
      </c>
      <c r="K197" s="382">
        <v>0.56979999999999997</v>
      </c>
      <c r="L197" s="383">
        <v>171.52233559999999</v>
      </c>
      <c r="M197" s="383">
        <v>301.02199999999999</v>
      </c>
      <c r="N197" s="383">
        <v>18</v>
      </c>
      <c r="O197" s="382">
        <v>0.56979999999999997</v>
      </c>
      <c r="P197" s="383">
        <v>506.32712900000001</v>
      </c>
      <c r="Q197" s="383">
        <v>888.60500000000002</v>
      </c>
      <c r="R197" s="383">
        <v>27</v>
      </c>
      <c r="S197" s="382">
        <v>0.56979999999999997</v>
      </c>
      <c r="T197" s="383">
        <v>1070.2416647999999</v>
      </c>
      <c r="U197" s="383">
        <v>1878.2759999999998</v>
      </c>
      <c r="V197" s="383">
        <v>172</v>
      </c>
      <c r="W197" s="382">
        <v>0.56979999999999997</v>
      </c>
      <c r="X197" s="254" t="s">
        <v>536</v>
      </c>
      <c r="Y197" s="254">
        <v>12</v>
      </c>
      <c r="Z197" t="s">
        <v>123</v>
      </c>
      <c r="AA197" t="s">
        <v>2178</v>
      </c>
    </row>
    <row r="198" spans="1:27" x14ac:dyDescent="0.3">
      <c r="A198" t="s">
        <v>1198</v>
      </c>
      <c r="B198">
        <v>332130</v>
      </c>
      <c r="C198">
        <v>17</v>
      </c>
      <c r="D198" s="147" t="s">
        <v>260</v>
      </c>
      <c r="E198" s="147" t="s">
        <v>261</v>
      </c>
      <c r="F198" s="147" t="s">
        <v>878</v>
      </c>
      <c r="G198" t="s">
        <v>11</v>
      </c>
      <c r="H198" s="240">
        <v>2611.1941477333335</v>
      </c>
      <c r="I198" s="252">
        <v>6611.7339999999995</v>
      </c>
      <c r="J198" s="253">
        <v>1142</v>
      </c>
      <c r="K198" s="382">
        <v>0.39493333333333336</v>
      </c>
      <c r="L198" s="383">
        <v>3803.1795648000002</v>
      </c>
      <c r="M198" s="383">
        <v>9629.9279999999999</v>
      </c>
      <c r="N198" s="383">
        <v>108</v>
      </c>
      <c r="O198" s="382">
        <v>0.39493333333333336</v>
      </c>
      <c r="P198" s="383">
        <v>1030.3091888000001</v>
      </c>
      <c r="Q198" s="383">
        <v>2608.8180000000002</v>
      </c>
      <c r="R198" s="383">
        <v>91</v>
      </c>
      <c r="S198" s="382">
        <v>0.39493333333333336</v>
      </c>
      <c r="T198" s="383">
        <v>7444.6829013333336</v>
      </c>
      <c r="U198" s="383">
        <v>18850.48</v>
      </c>
      <c r="V198" s="383">
        <v>1282</v>
      </c>
      <c r="W198" s="382">
        <v>0.39493333333333336</v>
      </c>
      <c r="X198" s="254" t="s">
        <v>536</v>
      </c>
      <c r="Y198" s="254">
        <v>12</v>
      </c>
      <c r="Z198" t="s">
        <v>261</v>
      </c>
      <c r="AA198" t="s">
        <v>2178</v>
      </c>
    </row>
    <row r="200" spans="1:27" x14ac:dyDescent="0.3">
      <c r="J200" s="326"/>
    </row>
    <row r="209" spans="27:27" x14ac:dyDescent="0.3">
      <c r="AA209" t="s">
        <v>1498</v>
      </c>
    </row>
  </sheetData>
  <sortState xmlns:xlrd2="http://schemas.microsoft.com/office/spreadsheetml/2017/richdata2" ref="A5:AA198">
    <sortCondition ref="A5:A19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8"/>
  <sheetViews>
    <sheetView workbookViewId="0">
      <pane xSplit="2" ySplit="4" topLeftCell="G5" activePane="bottomRight" state="frozen"/>
      <selection activeCell="A3" sqref="A3"/>
      <selection pane="topRight" activeCell="A3" sqref="A3"/>
      <selection pane="bottomLeft" activeCell="A3" sqref="A3"/>
      <selection pane="bottomRight" activeCell="A2" sqref="A2"/>
    </sheetView>
  </sheetViews>
  <sheetFormatPr defaultColWidth="9.109375" defaultRowHeight="14.4" x14ac:dyDescent="0.3"/>
  <cols>
    <col min="1" max="1" width="10.6640625" customWidth="1"/>
    <col min="2" max="2" width="8" customWidth="1"/>
    <col min="3" max="3" width="8" style="148" customWidth="1"/>
    <col min="4" max="4" width="57.109375" bestFit="1" customWidth="1"/>
    <col min="5" max="5" width="18.33203125" bestFit="1" customWidth="1"/>
    <col min="6" max="6" width="23.109375" customWidth="1"/>
    <col min="7" max="7" width="17" customWidth="1"/>
    <col min="8" max="9" width="12.88671875" style="231" customWidth="1"/>
    <col min="10" max="10" width="12.88671875" style="148" customWidth="1"/>
    <col min="11" max="11" width="12.88671875" style="246" customWidth="1"/>
    <col min="12" max="15" width="12.88671875" style="148" customWidth="1"/>
    <col min="16" max="16" width="10.6640625" style="148" customWidth="1"/>
    <col min="17" max="18" width="12.88671875" customWidth="1"/>
    <col min="20" max="20" width="12.88671875" customWidth="1"/>
  </cols>
  <sheetData>
    <row r="1" spans="1:20" ht="15.6" x14ac:dyDescent="0.3">
      <c r="A1" s="327" t="s">
        <v>2188</v>
      </c>
      <c r="B1" s="328"/>
      <c r="C1" s="328"/>
      <c r="D1" s="328"/>
    </row>
    <row r="2" spans="1:20" x14ac:dyDescent="0.3">
      <c r="A2" s="3" t="s">
        <v>2243</v>
      </c>
      <c r="B2" s="3"/>
      <c r="C2" s="201"/>
      <c r="H2" s="230"/>
      <c r="I2" s="230"/>
      <c r="J2" s="191"/>
      <c r="K2" s="245"/>
      <c r="L2" s="190"/>
      <c r="M2" s="191"/>
      <c r="N2" s="190"/>
      <c r="O2" s="190"/>
      <c r="P2" s="191"/>
    </row>
    <row r="3" spans="1:20" x14ac:dyDescent="0.3">
      <c r="A3" s="3"/>
      <c r="B3" s="3"/>
      <c r="C3" s="201"/>
      <c r="H3" s="230"/>
      <c r="I3" s="230"/>
      <c r="J3" s="191"/>
      <c r="K3" s="245"/>
      <c r="L3" s="190"/>
      <c r="M3" s="191"/>
      <c r="N3" s="190"/>
      <c r="O3" s="190"/>
      <c r="P3" s="191"/>
    </row>
    <row r="4" spans="1:20" s="23" customFormat="1" ht="45" customHeight="1" x14ac:dyDescent="0.3">
      <c r="A4" s="144" t="s">
        <v>2429</v>
      </c>
      <c r="B4" s="144" t="s">
        <v>553</v>
      </c>
      <c r="C4" s="144" t="s">
        <v>1395</v>
      </c>
      <c r="D4" s="144" t="s">
        <v>53</v>
      </c>
      <c r="E4" s="144" t="s">
        <v>55</v>
      </c>
      <c r="F4" s="144" t="s">
        <v>554</v>
      </c>
      <c r="G4" s="144" t="s">
        <v>0</v>
      </c>
      <c r="H4" s="144" t="s">
        <v>2156</v>
      </c>
      <c r="I4" s="144" t="s">
        <v>2157</v>
      </c>
      <c r="J4" s="144" t="s">
        <v>441</v>
      </c>
      <c r="K4" s="144" t="s">
        <v>2158</v>
      </c>
      <c r="L4" s="144" t="s">
        <v>2159</v>
      </c>
      <c r="M4" s="144" t="s">
        <v>443</v>
      </c>
      <c r="N4" s="144" t="s">
        <v>2160</v>
      </c>
      <c r="O4" s="144" t="s">
        <v>2161</v>
      </c>
      <c r="P4" s="144" t="s">
        <v>445</v>
      </c>
      <c r="Q4" s="144" t="s">
        <v>2214</v>
      </c>
      <c r="R4" s="144" t="s">
        <v>560</v>
      </c>
      <c r="S4" s="144" t="s">
        <v>1056</v>
      </c>
      <c r="T4" s="144" t="s">
        <v>60</v>
      </c>
    </row>
    <row r="5" spans="1:20" x14ac:dyDescent="0.3">
      <c r="A5" t="s">
        <v>1064</v>
      </c>
      <c r="B5">
        <v>0</v>
      </c>
      <c r="C5" s="148">
        <v>1</v>
      </c>
      <c r="D5" t="s">
        <v>1272</v>
      </c>
      <c r="E5" t="s">
        <v>71</v>
      </c>
      <c r="F5" s="23" t="s">
        <v>572</v>
      </c>
      <c r="G5" t="s">
        <v>13</v>
      </c>
      <c r="H5" s="384">
        <v>9680.7949705941992</v>
      </c>
      <c r="I5" s="385">
        <v>1372.9128641925236</v>
      </c>
      <c r="J5" s="386">
        <v>0.14181819451427294</v>
      </c>
      <c r="K5" s="385">
        <v>51406.542056074766</v>
      </c>
      <c r="L5" s="385">
        <v>6190.3993203058626</v>
      </c>
      <c r="M5" s="386">
        <v>0.12042045764434639</v>
      </c>
      <c r="N5" s="385">
        <v>553210.52631578944</v>
      </c>
      <c r="O5" s="385">
        <v>66400</v>
      </c>
      <c r="P5" s="386">
        <v>0.12002663875939493</v>
      </c>
      <c r="Q5" s="147" t="s">
        <v>1062</v>
      </c>
      <c r="R5" s="147">
        <v>0</v>
      </c>
      <c r="S5" t="s">
        <v>1065</v>
      </c>
      <c r="T5" t="s">
        <v>490</v>
      </c>
    </row>
    <row r="6" spans="1:20" x14ac:dyDescent="0.3">
      <c r="A6" t="s">
        <v>1250</v>
      </c>
      <c r="B6">
        <v>0</v>
      </c>
      <c r="C6" s="148">
        <v>227</v>
      </c>
      <c r="D6" t="s">
        <v>994</v>
      </c>
      <c r="E6" t="s">
        <v>996</v>
      </c>
      <c r="F6" s="23" t="s">
        <v>997</v>
      </c>
      <c r="G6" t="s">
        <v>10</v>
      </c>
      <c r="H6" s="384">
        <v>0</v>
      </c>
      <c r="I6" s="385">
        <v>0</v>
      </c>
      <c r="J6" s="386">
        <v>0</v>
      </c>
      <c r="K6" s="385">
        <v>331876.54320987657</v>
      </c>
      <c r="L6" s="385">
        <v>73203.703703703708</v>
      </c>
      <c r="M6" s="386">
        <v>0.2205751060188974</v>
      </c>
      <c r="N6" s="385">
        <v>0</v>
      </c>
      <c r="O6" s="385">
        <v>0</v>
      </c>
      <c r="P6" s="386"/>
      <c r="Q6" s="147" t="s">
        <v>1062</v>
      </c>
      <c r="R6" s="147">
        <v>0</v>
      </c>
      <c r="S6" t="s">
        <v>996</v>
      </c>
      <c r="T6" t="s">
        <v>490</v>
      </c>
    </row>
    <row r="7" spans="1:20" x14ac:dyDescent="0.3">
      <c r="A7" t="s">
        <v>1117</v>
      </c>
      <c r="B7">
        <v>331420</v>
      </c>
      <c r="C7" s="148">
        <v>169</v>
      </c>
      <c r="D7" t="s">
        <v>103</v>
      </c>
      <c r="E7" t="s">
        <v>124</v>
      </c>
      <c r="F7" s="23" t="s">
        <v>653</v>
      </c>
      <c r="G7" t="s">
        <v>5</v>
      </c>
      <c r="H7" s="384">
        <v>5334.1075268817212</v>
      </c>
      <c r="I7" s="385">
        <v>3159.3918881720424</v>
      </c>
      <c r="J7" s="386">
        <v>0.59229999999999994</v>
      </c>
      <c r="K7" s="385">
        <v>13647.666666666666</v>
      </c>
      <c r="L7" s="385">
        <v>8083.5129666666653</v>
      </c>
      <c r="M7" s="386">
        <v>0.59229999999999994</v>
      </c>
      <c r="N7" s="385">
        <v>18624.206896551725</v>
      </c>
      <c r="O7" s="385">
        <v>11031.117744827588</v>
      </c>
      <c r="P7" s="386">
        <v>0.59229999999999994</v>
      </c>
      <c r="Q7" s="147" t="s">
        <v>536</v>
      </c>
      <c r="R7" s="147">
        <v>12</v>
      </c>
      <c r="S7" t="s">
        <v>124</v>
      </c>
      <c r="T7" t="s">
        <v>2177</v>
      </c>
    </row>
    <row r="8" spans="1:20" x14ac:dyDescent="0.3">
      <c r="A8" t="s">
        <v>1199</v>
      </c>
      <c r="B8">
        <v>332140</v>
      </c>
      <c r="C8" s="148">
        <v>687</v>
      </c>
      <c r="D8" t="s">
        <v>262</v>
      </c>
      <c r="E8" t="s">
        <v>263</v>
      </c>
      <c r="F8" s="23" t="s">
        <v>880</v>
      </c>
      <c r="G8" t="s">
        <v>14</v>
      </c>
      <c r="H8" s="384">
        <v>0</v>
      </c>
      <c r="I8" s="385">
        <v>0</v>
      </c>
      <c r="J8" s="386">
        <v>0</v>
      </c>
      <c r="K8" s="385">
        <v>0</v>
      </c>
      <c r="L8" s="385">
        <v>0</v>
      </c>
      <c r="M8" s="386">
        <v>0</v>
      </c>
      <c r="N8" s="385">
        <v>0</v>
      </c>
      <c r="O8" s="385">
        <v>0</v>
      </c>
      <c r="P8" s="386" t="s">
        <v>490</v>
      </c>
      <c r="Q8" s="147">
        <v>0</v>
      </c>
      <c r="R8" s="147">
        <v>0</v>
      </c>
      <c r="S8" t="s">
        <v>263</v>
      </c>
      <c r="T8" t="s">
        <v>2177</v>
      </c>
    </row>
    <row r="9" spans="1:20" x14ac:dyDescent="0.3">
      <c r="A9" t="s">
        <v>1200</v>
      </c>
      <c r="B9">
        <v>332150</v>
      </c>
      <c r="C9" s="148">
        <v>281</v>
      </c>
      <c r="D9" t="s">
        <v>264</v>
      </c>
      <c r="E9" t="s">
        <v>265</v>
      </c>
      <c r="F9" s="23" t="s">
        <v>882</v>
      </c>
      <c r="G9" t="s">
        <v>9</v>
      </c>
      <c r="H9" s="384">
        <v>4205.1595744680844</v>
      </c>
      <c r="I9" s="385">
        <v>2186.6829787234037</v>
      </c>
      <c r="J9" s="386">
        <v>0.51999999999999991</v>
      </c>
      <c r="K9" s="385">
        <v>25628.653846153844</v>
      </c>
      <c r="L9" s="385">
        <v>13326.899999999998</v>
      </c>
      <c r="M9" s="386">
        <v>0.51999999999999991</v>
      </c>
      <c r="N9" s="385">
        <v>5684.7142857142844</v>
      </c>
      <c r="O9" s="385">
        <v>2956.0514285714276</v>
      </c>
      <c r="P9" s="386">
        <v>0.51999999999999991</v>
      </c>
      <c r="Q9" s="147" t="s">
        <v>536</v>
      </c>
      <c r="R9" s="147">
        <v>12</v>
      </c>
      <c r="S9" t="s">
        <v>265</v>
      </c>
      <c r="T9" t="s">
        <v>2177</v>
      </c>
    </row>
    <row r="10" spans="1:20" x14ac:dyDescent="0.3">
      <c r="A10" t="s">
        <v>1201</v>
      </c>
      <c r="B10">
        <v>332160</v>
      </c>
      <c r="C10" s="148">
        <v>376</v>
      </c>
      <c r="D10" t="s">
        <v>266</v>
      </c>
      <c r="E10" t="s">
        <v>267</v>
      </c>
      <c r="F10" s="23" t="s">
        <v>884</v>
      </c>
      <c r="G10" t="s">
        <v>9</v>
      </c>
      <c r="H10" s="384">
        <v>4894.9716981132069</v>
      </c>
      <c r="I10" s="385">
        <v>3826.2362106918235</v>
      </c>
      <c r="J10" s="386">
        <v>0.78166666666666673</v>
      </c>
      <c r="K10" s="385">
        <v>27945.176470588234</v>
      </c>
      <c r="L10" s="385">
        <v>21843.812941176475</v>
      </c>
      <c r="M10" s="386">
        <v>0.78166666666666673</v>
      </c>
      <c r="N10" s="385">
        <v>5185</v>
      </c>
      <c r="O10" s="385">
        <v>4052.9416666666666</v>
      </c>
      <c r="P10" s="386">
        <v>0.78166666666666673</v>
      </c>
      <c r="Q10" s="147" t="s">
        <v>536</v>
      </c>
      <c r="R10" s="147">
        <v>12</v>
      </c>
      <c r="S10" t="s">
        <v>267</v>
      </c>
      <c r="T10" t="s">
        <v>2177</v>
      </c>
    </row>
    <row r="11" spans="1:20" x14ac:dyDescent="0.3">
      <c r="A11" t="s">
        <v>1202</v>
      </c>
      <c r="B11">
        <v>332170</v>
      </c>
      <c r="C11" s="148">
        <v>353</v>
      </c>
      <c r="D11" t="s">
        <v>268</v>
      </c>
      <c r="E11" t="s">
        <v>269</v>
      </c>
      <c r="F11" s="23" t="s">
        <v>886</v>
      </c>
      <c r="G11" t="s">
        <v>8</v>
      </c>
      <c r="H11" s="384">
        <v>2464.5192307692309</v>
      </c>
      <c r="I11" s="385">
        <v>1010.4528846153848</v>
      </c>
      <c r="J11" s="386">
        <v>0.41000000000000009</v>
      </c>
      <c r="K11" s="385">
        <v>14110.137931034482</v>
      </c>
      <c r="L11" s="385">
        <v>5785.1565517241379</v>
      </c>
      <c r="M11" s="386">
        <v>0.41000000000000003</v>
      </c>
      <c r="N11" s="385">
        <v>10435.500000000002</v>
      </c>
      <c r="O11" s="385">
        <v>4278.5550000000021</v>
      </c>
      <c r="P11" s="386">
        <v>0.41000000000000009</v>
      </c>
      <c r="Q11" s="147" t="s">
        <v>536</v>
      </c>
      <c r="R11" s="147">
        <v>12</v>
      </c>
      <c r="S11" t="s">
        <v>269</v>
      </c>
      <c r="T11" t="e">
        <v>#N/A</v>
      </c>
    </row>
    <row r="12" spans="1:20" x14ac:dyDescent="0.3">
      <c r="A12" t="s">
        <v>1203</v>
      </c>
      <c r="B12">
        <v>332180</v>
      </c>
      <c r="C12" s="148">
        <v>330</v>
      </c>
      <c r="D12" t="s">
        <v>270</v>
      </c>
      <c r="E12" t="s">
        <v>271</v>
      </c>
      <c r="F12" s="23" t="s">
        <v>888</v>
      </c>
      <c r="G12" t="s">
        <v>6</v>
      </c>
      <c r="H12" s="384">
        <v>2933.0749999999998</v>
      </c>
      <c r="I12" s="385">
        <v>2493.1137499999991</v>
      </c>
      <c r="J12" s="386">
        <v>0.84999999999999976</v>
      </c>
      <c r="K12" s="385">
        <v>7941.8125000000009</v>
      </c>
      <c r="L12" s="385">
        <v>6750.5406249999996</v>
      </c>
      <c r="M12" s="386">
        <v>0.84999999999999976</v>
      </c>
      <c r="N12" s="385">
        <v>4217.2222222222226</v>
      </c>
      <c r="O12" s="385">
        <v>3584.6388888888878</v>
      </c>
      <c r="P12" s="386">
        <v>0.84999999999999964</v>
      </c>
      <c r="Q12" s="147" t="s">
        <v>536</v>
      </c>
      <c r="R12" s="147">
        <v>4</v>
      </c>
      <c r="S12" t="s">
        <v>271</v>
      </c>
      <c r="T12" t="s">
        <v>2177</v>
      </c>
    </row>
    <row r="13" spans="1:20" x14ac:dyDescent="0.3">
      <c r="A13" t="s">
        <v>1204</v>
      </c>
      <c r="B13">
        <v>332190</v>
      </c>
      <c r="C13" s="148">
        <v>570</v>
      </c>
      <c r="D13" t="s">
        <v>403</v>
      </c>
      <c r="E13" t="s">
        <v>404</v>
      </c>
      <c r="F13" s="23" t="s">
        <v>890</v>
      </c>
      <c r="G13" t="s">
        <v>9</v>
      </c>
      <c r="H13" s="384">
        <v>1227.3636363636363</v>
      </c>
      <c r="I13" s="385">
        <v>2172.4336363636357</v>
      </c>
      <c r="J13" s="386">
        <v>1.77</v>
      </c>
      <c r="K13" s="385">
        <v>3768.0000000000005</v>
      </c>
      <c r="L13" s="385">
        <v>6669.3600000000006</v>
      </c>
      <c r="M13" s="386">
        <v>1.77</v>
      </c>
      <c r="N13" s="385">
        <v>2017.1999999999998</v>
      </c>
      <c r="O13" s="385">
        <v>3570.4439999999995</v>
      </c>
      <c r="P13" s="386">
        <v>1.7700000000000002</v>
      </c>
      <c r="Q13" s="147" t="s">
        <v>536</v>
      </c>
      <c r="R13" s="147">
        <v>12</v>
      </c>
      <c r="S13" t="s">
        <v>404</v>
      </c>
      <c r="T13" t="s">
        <v>2177</v>
      </c>
    </row>
    <row r="14" spans="1:20" x14ac:dyDescent="0.3">
      <c r="A14" t="s">
        <v>1118</v>
      </c>
      <c r="B14">
        <v>331430</v>
      </c>
      <c r="C14" s="148">
        <v>169</v>
      </c>
      <c r="D14" t="s">
        <v>103</v>
      </c>
      <c r="E14" t="s">
        <v>396</v>
      </c>
      <c r="F14" s="23" t="s">
        <v>689</v>
      </c>
      <c r="G14" t="s">
        <v>9</v>
      </c>
      <c r="H14" s="384">
        <v>3529.4777777777772</v>
      </c>
      <c r="I14" s="385">
        <v>1894.2707233333326</v>
      </c>
      <c r="J14" s="386">
        <v>0.53669999999999984</v>
      </c>
      <c r="K14" s="385">
        <v>6188.5</v>
      </c>
      <c r="L14" s="385">
        <v>3321.3679499999989</v>
      </c>
      <c r="M14" s="386">
        <v>0.53669999999999984</v>
      </c>
      <c r="N14" s="385">
        <v>27344.2</v>
      </c>
      <c r="O14" s="385">
        <v>14675.632139999996</v>
      </c>
      <c r="P14" s="386">
        <v>0.53669999999999984</v>
      </c>
      <c r="Q14" s="147" t="s">
        <v>536</v>
      </c>
      <c r="R14" s="147">
        <v>12</v>
      </c>
      <c r="S14" t="s">
        <v>396</v>
      </c>
      <c r="T14" t="s">
        <v>2177</v>
      </c>
    </row>
    <row r="15" spans="1:20" x14ac:dyDescent="0.3">
      <c r="A15" t="s">
        <v>1249</v>
      </c>
      <c r="B15">
        <v>332200</v>
      </c>
      <c r="C15" s="148">
        <v>264</v>
      </c>
      <c r="D15" t="s">
        <v>1273</v>
      </c>
      <c r="E15" t="s">
        <v>362</v>
      </c>
      <c r="F15" s="23" t="s">
        <v>992</v>
      </c>
      <c r="G15" t="s">
        <v>14</v>
      </c>
      <c r="H15" s="384">
        <v>1897.738095238095</v>
      </c>
      <c r="I15" s="385">
        <v>1983.2153819444441</v>
      </c>
      <c r="J15" s="386">
        <v>1.0450416666666666</v>
      </c>
      <c r="K15" s="385">
        <v>6906.0869565217381</v>
      </c>
      <c r="L15" s="385">
        <v>7217.1486231884046</v>
      </c>
      <c r="M15" s="386">
        <v>1.0450416666666666</v>
      </c>
      <c r="N15" s="385">
        <v>5268.954545454545</v>
      </c>
      <c r="O15" s="385">
        <v>5506.2770397727272</v>
      </c>
      <c r="P15" s="386">
        <v>1.0450416666666666</v>
      </c>
      <c r="Q15" s="147" t="s">
        <v>536</v>
      </c>
      <c r="R15" s="147">
        <v>12</v>
      </c>
      <c r="S15" t="s">
        <v>362</v>
      </c>
      <c r="T15" t="s">
        <v>2177</v>
      </c>
    </row>
    <row r="16" spans="1:20" x14ac:dyDescent="0.3">
      <c r="A16" t="s">
        <v>1205</v>
      </c>
      <c r="B16">
        <v>332210</v>
      </c>
      <c r="C16" s="148">
        <v>321</v>
      </c>
      <c r="D16" t="s">
        <v>272</v>
      </c>
      <c r="E16" t="s">
        <v>273</v>
      </c>
      <c r="F16" s="23" t="s">
        <v>892</v>
      </c>
      <c r="G16" t="s">
        <v>6</v>
      </c>
      <c r="H16" s="384">
        <v>3658.7987804878048</v>
      </c>
      <c r="I16" s="385">
        <v>2073.3193089430888</v>
      </c>
      <c r="J16" s="386">
        <v>0.56666666666666654</v>
      </c>
      <c r="K16" s="385">
        <v>6034.9310344827591</v>
      </c>
      <c r="L16" s="385">
        <v>3419.7942528735625</v>
      </c>
      <c r="M16" s="386">
        <v>0.56666666666666654</v>
      </c>
      <c r="N16" s="385">
        <v>33050.909090909096</v>
      </c>
      <c r="O16" s="385">
        <v>18728.84848484848</v>
      </c>
      <c r="P16" s="386">
        <v>0.56666666666666654</v>
      </c>
      <c r="Q16" s="147" t="s">
        <v>536</v>
      </c>
      <c r="R16" s="147">
        <v>3</v>
      </c>
      <c r="S16" t="s">
        <v>273</v>
      </c>
      <c r="T16" t="s">
        <v>2177</v>
      </c>
    </row>
    <row r="17" spans="1:20" x14ac:dyDescent="0.3">
      <c r="A17" t="s">
        <v>1248</v>
      </c>
      <c r="B17">
        <v>331005</v>
      </c>
      <c r="C17" s="148">
        <v>684</v>
      </c>
      <c r="D17" t="s">
        <v>357</v>
      </c>
      <c r="E17" t="s">
        <v>358</v>
      </c>
      <c r="F17" s="23" t="s">
        <v>988</v>
      </c>
      <c r="G17" t="s">
        <v>4</v>
      </c>
      <c r="H17" s="384">
        <v>2714.6785714285716</v>
      </c>
      <c r="I17" s="385">
        <v>3708.6581303571438</v>
      </c>
      <c r="J17" s="386">
        <v>1.3661500000000002</v>
      </c>
      <c r="K17" s="385">
        <v>4574.8095238095229</v>
      </c>
      <c r="L17" s="385">
        <v>6249.8760309523814</v>
      </c>
      <c r="M17" s="386">
        <v>1.3661500000000002</v>
      </c>
      <c r="N17" s="385">
        <v>20667.869565217392</v>
      </c>
      <c r="O17" s="385">
        <v>28235.410006521739</v>
      </c>
      <c r="P17" s="386">
        <v>1.3661500000000002</v>
      </c>
      <c r="Q17" s="147" t="s">
        <v>536</v>
      </c>
      <c r="R17" s="147">
        <v>12</v>
      </c>
      <c r="S17" t="s">
        <v>358</v>
      </c>
      <c r="T17" t="s">
        <v>2177</v>
      </c>
    </row>
    <row r="18" spans="1:20" x14ac:dyDescent="0.3">
      <c r="A18" t="s">
        <v>1119</v>
      </c>
      <c r="B18">
        <v>331440</v>
      </c>
      <c r="C18" s="148">
        <v>169</v>
      </c>
      <c r="D18" t="s">
        <v>103</v>
      </c>
      <c r="E18" t="s">
        <v>125</v>
      </c>
      <c r="F18" s="23" t="s">
        <v>655</v>
      </c>
      <c r="G18" t="s">
        <v>9</v>
      </c>
      <c r="H18" s="384">
        <v>4979.1909090909094</v>
      </c>
      <c r="I18" s="385">
        <v>2682.7880618181821</v>
      </c>
      <c r="J18" s="386">
        <v>0.53880000000000006</v>
      </c>
      <c r="K18" s="385">
        <v>7098.0714285714284</v>
      </c>
      <c r="L18" s="385">
        <v>3824.4408857142857</v>
      </c>
      <c r="M18" s="386">
        <v>0.53880000000000006</v>
      </c>
      <c r="N18" s="385">
        <v>26384.370370370372</v>
      </c>
      <c r="O18" s="385">
        <v>14215.898755555558</v>
      </c>
      <c r="P18" s="386">
        <v>0.53880000000000006</v>
      </c>
      <c r="Q18" s="147" t="s">
        <v>536</v>
      </c>
      <c r="R18" s="147">
        <v>6</v>
      </c>
      <c r="S18" t="s">
        <v>125</v>
      </c>
      <c r="T18" t="s">
        <v>2177</v>
      </c>
    </row>
    <row r="19" spans="1:20" x14ac:dyDescent="0.3">
      <c r="A19" t="s">
        <v>1207</v>
      </c>
      <c r="B19">
        <v>332220</v>
      </c>
      <c r="C19" s="148">
        <v>44</v>
      </c>
      <c r="D19" t="s">
        <v>274</v>
      </c>
      <c r="E19" t="s">
        <v>275</v>
      </c>
      <c r="F19" s="23" t="s">
        <v>897</v>
      </c>
      <c r="G19" t="s">
        <v>14</v>
      </c>
      <c r="H19" s="384">
        <v>2572.8680203045683</v>
      </c>
      <c r="I19" s="385">
        <v>2002.4417396362098</v>
      </c>
      <c r="J19" s="386">
        <v>0.7782916666666666</v>
      </c>
      <c r="K19" s="385">
        <v>12396.4</v>
      </c>
      <c r="L19" s="385">
        <v>9648.014816666664</v>
      </c>
      <c r="M19" s="386">
        <v>0.7782916666666666</v>
      </c>
      <c r="N19" s="385">
        <v>14586.787234042551</v>
      </c>
      <c r="O19" s="385">
        <v>11352.774947695034</v>
      </c>
      <c r="P19" s="386">
        <v>0.7782916666666666</v>
      </c>
      <c r="Q19" s="147" t="s">
        <v>536</v>
      </c>
      <c r="R19" s="147">
        <v>12</v>
      </c>
      <c r="S19" t="s">
        <v>275</v>
      </c>
      <c r="T19" t="s">
        <v>2177</v>
      </c>
    </row>
    <row r="20" spans="1:20" x14ac:dyDescent="0.3">
      <c r="A20" t="s">
        <v>1120</v>
      </c>
      <c r="B20">
        <v>331450</v>
      </c>
      <c r="C20" s="148">
        <v>169</v>
      </c>
      <c r="D20" t="s">
        <v>103</v>
      </c>
      <c r="E20" t="s">
        <v>126</v>
      </c>
      <c r="F20" s="23" t="s">
        <v>707</v>
      </c>
      <c r="G20" t="s">
        <v>9</v>
      </c>
      <c r="H20" s="384">
        <v>3220.2717391304345</v>
      </c>
      <c r="I20" s="385">
        <v>1852.944358695652</v>
      </c>
      <c r="J20" s="386">
        <v>0.57540000000000002</v>
      </c>
      <c r="K20" s="385">
        <v>6183.9411764705892</v>
      </c>
      <c r="L20" s="385">
        <v>3558.2397529411769</v>
      </c>
      <c r="M20" s="386">
        <v>0.57540000000000002</v>
      </c>
      <c r="N20" s="385">
        <v>16028.478260869566</v>
      </c>
      <c r="O20" s="385">
        <v>9222.7863913043475</v>
      </c>
      <c r="P20" s="386">
        <v>0.57540000000000002</v>
      </c>
      <c r="Q20" s="147" t="s">
        <v>536</v>
      </c>
      <c r="R20" s="147">
        <v>12</v>
      </c>
      <c r="S20" t="s">
        <v>126</v>
      </c>
      <c r="T20" t="s">
        <v>2177</v>
      </c>
    </row>
    <row r="21" spans="1:20" x14ac:dyDescent="0.3">
      <c r="A21" t="s">
        <v>1081</v>
      </c>
      <c r="B21">
        <v>331160</v>
      </c>
      <c r="C21" s="148">
        <v>2</v>
      </c>
      <c r="D21" t="s">
        <v>80</v>
      </c>
      <c r="E21" t="s">
        <v>393</v>
      </c>
      <c r="F21" s="23" t="s">
        <v>608</v>
      </c>
      <c r="G21" t="s">
        <v>7</v>
      </c>
      <c r="H21" s="384">
        <v>2713.127659574468</v>
      </c>
      <c r="I21" s="385">
        <v>1643.1605482269501</v>
      </c>
      <c r="J21" s="386">
        <v>0.60563333333333325</v>
      </c>
      <c r="K21" s="385">
        <v>9342.5000000000018</v>
      </c>
      <c r="L21" s="385">
        <v>5658.1294166666667</v>
      </c>
      <c r="M21" s="386">
        <v>0.60563333333333325</v>
      </c>
      <c r="N21" s="385">
        <v>8208</v>
      </c>
      <c r="O21" s="385">
        <v>4971.0383999999985</v>
      </c>
      <c r="P21" s="386">
        <v>0.60563333333333325</v>
      </c>
      <c r="Q21" s="147" t="s">
        <v>536</v>
      </c>
      <c r="R21" s="147">
        <v>12</v>
      </c>
      <c r="S21" t="s">
        <v>393</v>
      </c>
      <c r="T21" t="s">
        <v>2177</v>
      </c>
    </row>
    <row r="22" spans="1:20" x14ac:dyDescent="0.3">
      <c r="A22" t="s">
        <v>1121</v>
      </c>
      <c r="B22">
        <v>331460</v>
      </c>
      <c r="C22" s="148">
        <v>169</v>
      </c>
      <c r="D22" t="s">
        <v>103</v>
      </c>
      <c r="E22" t="s">
        <v>127</v>
      </c>
      <c r="F22" s="23" t="s">
        <v>709</v>
      </c>
      <c r="G22" t="s">
        <v>14</v>
      </c>
      <c r="H22" s="384">
        <v>3913.7368421052633</v>
      </c>
      <c r="I22" s="385">
        <v>2109.8955315789481</v>
      </c>
      <c r="J22" s="386">
        <v>0.53910000000000013</v>
      </c>
      <c r="K22" s="385">
        <v>0</v>
      </c>
      <c r="L22" s="385">
        <v>0</v>
      </c>
      <c r="M22" s="386">
        <v>0</v>
      </c>
      <c r="N22" s="385">
        <v>21389.53333333334</v>
      </c>
      <c r="O22" s="385">
        <v>11531.097420000006</v>
      </c>
      <c r="P22" s="386">
        <v>0.53910000000000013</v>
      </c>
      <c r="Q22" s="147" t="s">
        <v>536</v>
      </c>
      <c r="R22" s="147">
        <v>12</v>
      </c>
      <c r="S22" t="s">
        <v>127</v>
      </c>
      <c r="T22" t="s">
        <v>2177</v>
      </c>
    </row>
    <row r="23" spans="1:20" x14ac:dyDescent="0.3">
      <c r="A23" t="s">
        <v>1122</v>
      </c>
      <c r="B23">
        <v>331470</v>
      </c>
      <c r="C23" s="148">
        <v>169</v>
      </c>
      <c r="D23" t="s">
        <v>103</v>
      </c>
      <c r="E23" t="s">
        <v>128</v>
      </c>
      <c r="F23" s="23" t="s">
        <v>657</v>
      </c>
      <c r="G23" t="s">
        <v>9</v>
      </c>
      <c r="H23" s="384">
        <v>4813.3602150537636</v>
      </c>
      <c r="I23" s="385">
        <v>2733.9886021505367</v>
      </c>
      <c r="J23" s="386">
        <v>0.56799999999999984</v>
      </c>
      <c r="K23" s="385">
        <v>13698.720000000001</v>
      </c>
      <c r="L23" s="385">
        <v>7780.8729599999979</v>
      </c>
      <c r="M23" s="386">
        <v>0.56799999999999984</v>
      </c>
      <c r="N23" s="385">
        <v>30131.878048780487</v>
      </c>
      <c r="O23" s="385">
        <v>17114.90673170731</v>
      </c>
      <c r="P23" s="386">
        <v>0.56799999999999984</v>
      </c>
      <c r="Q23" s="147" t="s">
        <v>536</v>
      </c>
      <c r="R23" s="147">
        <v>12</v>
      </c>
      <c r="S23" t="s">
        <v>128</v>
      </c>
      <c r="T23" t="s">
        <v>2177</v>
      </c>
    </row>
    <row r="24" spans="1:20" x14ac:dyDescent="0.3">
      <c r="A24" t="s">
        <v>1213</v>
      </c>
      <c r="B24">
        <v>332280</v>
      </c>
      <c r="C24" s="148">
        <v>22</v>
      </c>
      <c r="D24" t="s">
        <v>287</v>
      </c>
      <c r="E24" t="s">
        <v>288</v>
      </c>
      <c r="F24" s="23" t="s">
        <v>913</v>
      </c>
      <c r="G24" t="s">
        <v>6</v>
      </c>
      <c r="H24" s="384">
        <v>4023.5733695652184</v>
      </c>
      <c r="I24" s="385">
        <v>1921.8598199728262</v>
      </c>
      <c r="J24" s="386">
        <v>0.47764999999999996</v>
      </c>
      <c r="K24" s="385">
        <v>40237.813432835821</v>
      </c>
      <c r="L24" s="385">
        <v>19219.591586194027</v>
      </c>
      <c r="M24" s="386">
        <v>0.47764999999999991</v>
      </c>
      <c r="N24" s="385">
        <v>32624.833333333336</v>
      </c>
      <c r="O24" s="385">
        <v>15583.251641666666</v>
      </c>
      <c r="P24" s="386">
        <v>0.47764999999999996</v>
      </c>
      <c r="Q24" s="147" t="s">
        <v>536</v>
      </c>
      <c r="R24" s="147">
        <v>12</v>
      </c>
      <c r="S24" t="s">
        <v>914</v>
      </c>
      <c r="T24" t="s">
        <v>2177</v>
      </c>
    </row>
    <row r="25" spans="1:20" x14ac:dyDescent="0.3">
      <c r="A25" t="s">
        <v>1214</v>
      </c>
      <c r="B25">
        <v>332290</v>
      </c>
      <c r="C25" s="148">
        <v>319</v>
      </c>
      <c r="D25" t="s">
        <v>289</v>
      </c>
      <c r="E25" t="s">
        <v>290</v>
      </c>
      <c r="F25" s="23" t="s">
        <v>631</v>
      </c>
      <c r="G25" t="s">
        <v>9</v>
      </c>
      <c r="H25" s="384">
        <v>3077.3090909090911</v>
      </c>
      <c r="I25" s="385">
        <v>2145.4998981818189</v>
      </c>
      <c r="J25" s="386">
        <v>0.69720000000000015</v>
      </c>
      <c r="K25" s="385">
        <v>15908.090909090908</v>
      </c>
      <c r="L25" s="385">
        <v>11091.120981818183</v>
      </c>
      <c r="M25" s="386">
        <v>0.69720000000000015</v>
      </c>
      <c r="N25" s="385">
        <v>4699.916666666667</v>
      </c>
      <c r="O25" s="385">
        <v>3276.7819000000009</v>
      </c>
      <c r="P25" s="386">
        <v>0.69720000000000015</v>
      </c>
      <c r="Q25" s="147" t="s">
        <v>536</v>
      </c>
      <c r="R25" s="147">
        <v>4</v>
      </c>
      <c r="S25" t="s">
        <v>290</v>
      </c>
      <c r="T25" t="s">
        <v>2177</v>
      </c>
    </row>
    <row r="26" spans="1:20" x14ac:dyDescent="0.3">
      <c r="A26" t="s">
        <v>1215</v>
      </c>
      <c r="B26">
        <v>332300</v>
      </c>
      <c r="C26" s="148">
        <v>625</v>
      </c>
      <c r="D26" t="s">
        <v>406</v>
      </c>
      <c r="E26" t="s">
        <v>407</v>
      </c>
      <c r="F26" s="23" t="s">
        <v>916</v>
      </c>
      <c r="G26" t="s">
        <v>9</v>
      </c>
      <c r="H26" s="384">
        <v>3211.4086956521742</v>
      </c>
      <c r="I26" s="385">
        <v>2247.9860869565218</v>
      </c>
      <c r="J26" s="386">
        <v>0.70000000000000007</v>
      </c>
      <c r="K26" s="385">
        <v>7379.708333333333</v>
      </c>
      <c r="L26" s="385">
        <v>5165.7958333333336</v>
      </c>
      <c r="M26" s="386">
        <v>0.70000000000000007</v>
      </c>
      <c r="N26" s="385">
        <v>4548.6000000000004</v>
      </c>
      <c r="O26" s="385">
        <v>3184.0200000000009</v>
      </c>
      <c r="P26" s="386">
        <v>0.70000000000000007</v>
      </c>
      <c r="Q26" s="147" t="s">
        <v>536</v>
      </c>
      <c r="R26" s="147">
        <v>12</v>
      </c>
      <c r="S26" t="s">
        <v>407</v>
      </c>
      <c r="T26" t="s">
        <v>2177</v>
      </c>
    </row>
    <row r="27" spans="1:20" x14ac:dyDescent="0.3">
      <c r="A27" t="s">
        <v>1082</v>
      </c>
      <c r="B27">
        <v>331170</v>
      </c>
      <c r="C27" s="148">
        <v>2</v>
      </c>
      <c r="D27" t="s">
        <v>80</v>
      </c>
      <c r="E27" t="s">
        <v>93</v>
      </c>
      <c r="F27" s="23" t="s">
        <v>587</v>
      </c>
      <c r="G27" t="s">
        <v>13</v>
      </c>
      <c r="H27" s="384">
        <v>4721.2978723404258</v>
      </c>
      <c r="I27" s="385">
        <v>1335.537135638298</v>
      </c>
      <c r="J27" s="386">
        <v>0.28287500000000004</v>
      </c>
      <c r="K27" s="385">
        <v>8780.7857142857156</v>
      </c>
      <c r="L27" s="385">
        <v>2483.864758928572</v>
      </c>
      <c r="M27" s="386">
        <v>0.28287500000000004</v>
      </c>
      <c r="N27" s="385">
        <v>11320.250000000002</v>
      </c>
      <c r="O27" s="385">
        <v>3202.2157187500011</v>
      </c>
      <c r="P27" s="386">
        <v>0.28287500000000004</v>
      </c>
      <c r="Q27" s="147" t="s">
        <v>536</v>
      </c>
      <c r="R27" s="147">
        <v>12</v>
      </c>
      <c r="S27" t="s">
        <v>93</v>
      </c>
      <c r="T27" t="s">
        <v>2177</v>
      </c>
    </row>
    <row r="28" spans="1:20" x14ac:dyDescent="0.3">
      <c r="A28" t="s">
        <v>1057</v>
      </c>
      <c r="B28">
        <v>331010</v>
      </c>
      <c r="C28" s="148">
        <v>449</v>
      </c>
      <c r="D28" t="s">
        <v>61</v>
      </c>
      <c r="E28" t="s">
        <v>62</v>
      </c>
      <c r="F28" s="23" t="s">
        <v>563</v>
      </c>
      <c r="G28" t="s">
        <v>8</v>
      </c>
      <c r="H28" s="384">
        <v>3226.296296296297</v>
      </c>
      <c r="I28" s="385">
        <v>2581.0370370370374</v>
      </c>
      <c r="J28" s="386">
        <v>0.79999999999999993</v>
      </c>
      <c r="K28" s="385">
        <v>13307.714285714284</v>
      </c>
      <c r="L28" s="385">
        <v>10646.171428571426</v>
      </c>
      <c r="M28" s="386">
        <v>0.79999999999999993</v>
      </c>
      <c r="N28" s="385">
        <v>3154.6363636363635</v>
      </c>
      <c r="O28" s="385">
        <v>2523.7090909090907</v>
      </c>
      <c r="P28" s="386">
        <v>0.79999999999999993</v>
      </c>
      <c r="Q28" s="147" t="s">
        <v>536</v>
      </c>
      <c r="R28" s="147">
        <v>12</v>
      </c>
      <c r="S28" t="s">
        <v>62</v>
      </c>
      <c r="T28" t="s">
        <v>2177</v>
      </c>
    </row>
    <row r="29" spans="1:20" x14ac:dyDescent="0.3">
      <c r="A29" t="s">
        <v>1217</v>
      </c>
      <c r="B29">
        <v>332320</v>
      </c>
      <c r="C29" s="148">
        <v>340</v>
      </c>
      <c r="D29" t="s">
        <v>295</v>
      </c>
      <c r="E29" t="s">
        <v>296</v>
      </c>
      <c r="F29" s="23" t="s">
        <v>920</v>
      </c>
      <c r="G29" t="s">
        <v>4</v>
      </c>
      <c r="H29" s="384">
        <v>3764.1212121212125</v>
      </c>
      <c r="I29" s="385">
        <v>2898.3733333333334</v>
      </c>
      <c r="J29" s="386">
        <v>0.77</v>
      </c>
      <c r="K29" s="385">
        <v>3402.125</v>
      </c>
      <c r="L29" s="385">
        <v>2619.6362499999996</v>
      </c>
      <c r="M29" s="386">
        <v>0.77</v>
      </c>
      <c r="N29" s="385">
        <v>4088.5</v>
      </c>
      <c r="O29" s="385">
        <v>3148.145</v>
      </c>
      <c r="P29" s="386">
        <v>0.77</v>
      </c>
      <c r="Q29" s="147" t="s">
        <v>536</v>
      </c>
      <c r="R29" s="147">
        <v>12</v>
      </c>
      <c r="S29" t="s">
        <v>296</v>
      </c>
      <c r="T29" t="s">
        <v>2177</v>
      </c>
    </row>
    <row r="30" spans="1:20" x14ac:dyDescent="0.3">
      <c r="A30" t="s">
        <v>1123</v>
      </c>
      <c r="B30">
        <v>331480</v>
      </c>
      <c r="C30" s="148">
        <v>169</v>
      </c>
      <c r="D30" t="s">
        <v>103</v>
      </c>
      <c r="E30" t="s">
        <v>129</v>
      </c>
      <c r="F30" s="23" t="s">
        <v>1101</v>
      </c>
      <c r="G30" t="s">
        <v>6</v>
      </c>
      <c r="H30" s="384">
        <v>5059.9065420560755</v>
      </c>
      <c r="I30" s="385">
        <v>3005.5844859813092</v>
      </c>
      <c r="J30" s="386">
        <v>0.59400000000000008</v>
      </c>
      <c r="K30" s="385">
        <v>6027.0625</v>
      </c>
      <c r="L30" s="385">
        <v>3580.0751249999998</v>
      </c>
      <c r="M30" s="386">
        <v>0.59400000000000008</v>
      </c>
      <c r="N30" s="385">
        <v>22185.451612903227</v>
      </c>
      <c r="O30" s="385">
        <v>13178.158258064519</v>
      </c>
      <c r="P30" s="386">
        <v>0.59400000000000008</v>
      </c>
      <c r="Q30" s="147" t="s">
        <v>536</v>
      </c>
      <c r="R30" s="147">
        <v>12</v>
      </c>
      <c r="S30" t="s">
        <v>129</v>
      </c>
      <c r="T30" t="s">
        <v>2177</v>
      </c>
    </row>
    <row r="31" spans="1:20" x14ac:dyDescent="0.3">
      <c r="A31" t="s">
        <v>1258</v>
      </c>
      <c r="B31">
        <v>332870</v>
      </c>
      <c r="C31" s="148">
        <v>375</v>
      </c>
      <c r="D31" t="s">
        <v>409</v>
      </c>
      <c r="E31" t="s">
        <v>410</v>
      </c>
      <c r="F31" s="23" t="s">
        <v>1022</v>
      </c>
      <c r="G31" t="s">
        <v>9</v>
      </c>
      <c r="H31" s="384">
        <v>3144.1267605633802</v>
      </c>
      <c r="I31" s="385">
        <v>2515.3014084507045</v>
      </c>
      <c r="J31" s="386">
        <v>0.79999999999999993</v>
      </c>
      <c r="K31" s="385">
        <v>5937.8749999999982</v>
      </c>
      <c r="L31" s="385">
        <v>4750.2999999999984</v>
      </c>
      <c r="M31" s="386">
        <v>0.79999999999999993</v>
      </c>
      <c r="N31" s="385">
        <v>4420.5999999999985</v>
      </c>
      <c r="O31" s="385">
        <v>3536.4799999999987</v>
      </c>
      <c r="P31" s="386">
        <v>0.79999999999999993</v>
      </c>
      <c r="Q31" s="147" t="s">
        <v>536</v>
      </c>
      <c r="R31" s="147">
        <v>12</v>
      </c>
      <c r="S31" t="s">
        <v>410</v>
      </c>
      <c r="T31" t="s">
        <v>2177</v>
      </c>
    </row>
    <row r="32" spans="1:20" x14ac:dyDescent="0.3">
      <c r="A32" t="s">
        <v>1124</v>
      </c>
      <c r="B32">
        <v>331490</v>
      </c>
      <c r="C32" s="148">
        <v>169</v>
      </c>
      <c r="D32" t="s">
        <v>103</v>
      </c>
      <c r="E32" t="s">
        <v>130</v>
      </c>
      <c r="F32" s="23" t="s">
        <v>687</v>
      </c>
      <c r="G32" t="s">
        <v>9</v>
      </c>
      <c r="H32" s="384">
        <v>4890.2321428571431</v>
      </c>
      <c r="I32" s="385">
        <v>2647.8161937500008</v>
      </c>
      <c r="J32" s="386">
        <v>0.5414500000000001</v>
      </c>
      <c r="K32" s="385">
        <v>2538.1428571428564</v>
      </c>
      <c r="L32" s="385">
        <v>1374.2774499999998</v>
      </c>
      <c r="M32" s="386">
        <v>0.5414500000000001</v>
      </c>
      <c r="N32" s="385">
        <v>27931.523809523802</v>
      </c>
      <c r="O32" s="385">
        <v>15123.523566666667</v>
      </c>
      <c r="P32" s="386">
        <v>0.5414500000000001</v>
      </c>
      <c r="Q32" s="147" t="s">
        <v>536</v>
      </c>
      <c r="R32" s="147">
        <v>12</v>
      </c>
      <c r="S32" t="s">
        <v>130</v>
      </c>
      <c r="T32" t="s">
        <v>2177</v>
      </c>
    </row>
    <row r="33" spans="1:20" x14ac:dyDescent="0.3">
      <c r="A33" t="s">
        <v>1219</v>
      </c>
      <c r="B33">
        <v>332330</v>
      </c>
      <c r="C33" s="148">
        <v>416</v>
      </c>
      <c r="D33" t="s">
        <v>299</v>
      </c>
      <c r="E33" t="s">
        <v>300</v>
      </c>
      <c r="F33" s="23" t="s">
        <v>924</v>
      </c>
      <c r="G33" t="s">
        <v>14</v>
      </c>
      <c r="H33" s="384">
        <v>3298.9777777777781</v>
      </c>
      <c r="I33" s="385">
        <v>2969.0800000000004</v>
      </c>
      <c r="J33" s="386">
        <v>0.90000000000000013</v>
      </c>
      <c r="K33" s="385">
        <v>14676.300000000001</v>
      </c>
      <c r="L33" s="385">
        <v>13208.670000000004</v>
      </c>
      <c r="M33" s="386">
        <v>0.90000000000000024</v>
      </c>
      <c r="N33" s="385">
        <v>6640.727272727273</v>
      </c>
      <c r="O33" s="385">
        <v>5976.6545454545476</v>
      </c>
      <c r="P33" s="386">
        <v>0.90000000000000024</v>
      </c>
      <c r="Q33" s="147" t="s">
        <v>536</v>
      </c>
      <c r="R33" s="147">
        <v>3</v>
      </c>
      <c r="S33" t="s">
        <v>300</v>
      </c>
      <c r="T33" t="s">
        <v>2177</v>
      </c>
    </row>
    <row r="34" spans="1:20" x14ac:dyDescent="0.3">
      <c r="A34" t="s">
        <v>1255</v>
      </c>
      <c r="B34">
        <v>332740</v>
      </c>
      <c r="C34" s="148">
        <v>242</v>
      </c>
      <c r="D34" t="s">
        <v>371</v>
      </c>
      <c r="E34" t="s">
        <v>372</v>
      </c>
      <c r="F34" s="23" t="s">
        <v>1015</v>
      </c>
      <c r="G34" t="s">
        <v>4</v>
      </c>
      <c r="H34" s="384">
        <v>3427.3571428571431</v>
      </c>
      <c r="I34" s="385">
        <v>2570.5178571428573</v>
      </c>
      <c r="J34" s="386">
        <v>0.75</v>
      </c>
      <c r="K34" s="385">
        <v>9310.2857142857138</v>
      </c>
      <c r="L34" s="385">
        <v>6982.7142857142853</v>
      </c>
      <c r="M34" s="386">
        <v>0.75</v>
      </c>
      <c r="N34" s="385">
        <v>8306.1666666666679</v>
      </c>
      <c r="O34" s="385">
        <v>6229.6250000000009</v>
      </c>
      <c r="P34" s="386">
        <v>0.75000000000000011</v>
      </c>
      <c r="Q34" s="147" t="s">
        <v>536</v>
      </c>
      <c r="R34" s="147">
        <v>12</v>
      </c>
      <c r="S34" t="s">
        <v>372</v>
      </c>
      <c r="T34" t="s">
        <v>2177</v>
      </c>
    </row>
    <row r="35" spans="1:20" x14ac:dyDescent="0.3">
      <c r="A35" t="s">
        <v>1125</v>
      </c>
      <c r="B35">
        <v>331500</v>
      </c>
      <c r="C35" s="148">
        <v>169</v>
      </c>
      <c r="D35" t="s">
        <v>103</v>
      </c>
      <c r="E35" t="s">
        <v>131</v>
      </c>
      <c r="F35" s="23" t="s">
        <v>661</v>
      </c>
      <c r="G35" t="s">
        <v>11</v>
      </c>
      <c r="H35" s="384">
        <v>6308.3360655737688</v>
      </c>
      <c r="I35" s="385">
        <v>5104.0747106557383</v>
      </c>
      <c r="J35" s="386">
        <v>0.80910000000000026</v>
      </c>
      <c r="K35" s="385">
        <v>10784.5</v>
      </c>
      <c r="L35" s="385">
        <v>8725.7389500000027</v>
      </c>
      <c r="M35" s="386">
        <v>0.80910000000000026</v>
      </c>
      <c r="N35" s="385">
        <v>33479.458333333336</v>
      </c>
      <c r="O35" s="385">
        <v>27088.229737500013</v>
      </c>
      <c r="P35" s="386">
        <v>0.80910000000000026</v>
      </c>
      <c r="Q35" s="147" t="s">
        <v>536</v>
      </c>
      <c r="R35" s="147">
        <v>12</v>
      </c>
      <c r="S35" t="s">
        <v>131</v>
      </c>
      <c r="T35" t="s">
        <v>2177</v>
      </c>
    </row>
    <row r="36" spans="1:20" x14ac:dyDescent="0.3">
      <c r="A36" t="s">
        <v>1220</v>
      </c>
      <c r="B36">
        <v>332340</v>
      </c>
      <c r="C36" s="148">
        <v>150</v>
      </c>
      <c r="D36" t="s">
        <v>301</v>
      </c>
      <c r="E36" t="s">
        <v>168</v>
      </c>
      <c r="F36" s="23" t="s">
        <v>926</v>
      </c>
      <c r="G36" t="s">
        <v>5</v>
      </c>
      <c r="H36" s="384">
        <v>4771.0449943757021</v>
      </c>
      <c r="I36" s="385">
        <v>1655.1550259655044</v>
      </c>
      <c r="J36" s="386">
        <v>0.34691666666666671</v>
      </c>
      <c r="K36" s="385">
        <v>26954.009584664542</v>
      </c>
      <c r="L36" s="385">
        <v>9350.7951584132079</v>
      </c>
      <c r="M36" s="386">
        <v>0.34691666666666671</v>
      </c>
      <c r="N36" s="385">
        <v>80488.547945205486</v>
      </c>
      <c r="O36" s="385">
        <v>27922.818757990866</v>
      </c>
      <c r="P36" s="386">
        <v>0.34691666666666671</v>
      </c>
      <c r="Q36" s="147" t="s">
        <v>536</v>
      </c>
      <c r="R36" s="147">
        <v>12</v>
      </c>
      <c r="S36" t="s">
        <v>168</v>
      </c>
      <c r="T36" t="s">
        <v>2177</v>
      </c>
    </row>
    <row r="37" spans="1:20" x14ac:dyDescent="0.3">
      <c r="A37" t="s">
        <v>1126</v>
      </c>
      <c r="B37">
        <v>331510</v>
      </c>
      <c r="C37" s="148">
        <v>169</v>
      </c>
      <c r="D37" t="s">
        <v>103</v>
      </c>
      <c r="E37" t="s">
        <v>132</v>
      </c>
      <c r="F37" s="23" t="s">
        <v>663</v>
      </c>
      <c r="G37" t="s">
        <v>11</v>
      </c>
      <c r="H37" s="384">
        <v>6023.2928571428556</v>
      </c>
      <c r="I37" s="385">
        <v>3401.9558057142849</v>
      </c>
      <c r="J37" s="386">
        <v>0.56479999999999997</v>
      </c>
      <c r="K37" s="385">
        <v>7806.4285714285716</v>
      </c>
      <c r="L37" s="385">
        <v>4409.0708571428568</v>
      </c>
      <c r="M37" s="386">
        <v>0.56479999999999997</v>
      </c>
      <c r="N37" s="385">
        <v>28838.866666666669</v>
      </c>
      <c r="O37" s="385">
        <v>16288.191893333335</v>
      </c>
      <c r="P37" s="386">
        <v>0.56479999999999997</v>
      </c>
      <c r="Q37" s="147" t="s">
        <v>536</v>
      </c>
      <c r="R37" s="147">
        <v>12</v>
      </c>
      <c r="S37" t="s">
        <v>132</v>
      </c>
      <c r="T37" t="s">
        <v>2177</v>
      </c>
    </row>
    <row r="38" spans="1:20" x14ac:dyDescent="0.3">
      <c r="A38" t="s">
        <v>1083</v>
      </c>
      <c r="B38">
        <v>331180</v>
      </c>
      <c r="C38" s="148">
        <v>2</v>
      </c>
      <c r="D38" t="s">
        <v>80</v>
      </c>
      <c r="E38" t="s">
        <v>94</v>
      </c>
      <c r="F38" s="23" t="s">
        <v>604</v>
      </c>
      <c r="G38" t="s">
        <v>14</v>
      </c>
      <c r="H38" s="384">
        <v>3545.0116279069762</v>
      </c>
      <c r="I38" s="385">
        <v>2249.1030855620156</v>
      </c>
      <c r="J38" s="386">
        <v>0.63444166666666668</v>
      </c>
      <c r="K38" s="385">
        <v>19409.071428571428</v>
      </c>
      <c r="L38" s="385">
        <v>12313.923625595236</v>
      </c>
      <c r="M38" s="386">
        <v>0.63444166666666668</v>
      </c>
      <c r="N38" s="385">
        <v>15577.958333333334</v>
      </c>
      <c r="O38" s="385">
        <v>9883.3058482638899</v>
      </c>
      <c r="P38" s="386">
        <v>0.63444166666666668</v>
      </c>
      <c r="Q38" s="147" t="s">
        <v>536</v>
      </c>
      <c r="R38" s="147">
        <v>12</v>
      </c>
      <c r="S38" t="s">
        <v>605</v>
      </c>
      <c r="T38" t="s">
        <v>2177</v>
      </c>
    </row>
    <row r="39" spans="1:20" x14ac:dyDescent="0.3">
      <c r="A39" t="s">
        <v>1058</v>
      </c>
      <c r="B39">
        <v>331020</v>
      </c>
      <c r="C39" s="148">
        <v>412</v>
      </c>
      <c r="D39" t="s">
        <v>63</v>
      </c>
      <c r="E39" t="s">
        <v>64</v>
      </c>
      <c r="F39" s="23" t="s">
        <v>565</v>
      </c>
      <c r="G39" t="s">
        <v>9</v>
      </c>
      <c r="H39" s="384">
        <v>3417.8686868686873</v>
      </c>
      <c r="I39" s="385">
        <v>2059.2658838383836</v>
      </c>
      <c r="J39" s="386">
        <v>0.60249999999999992</v>
      </c>
      <c r="K39" s="385">
        <v>7815.2631578947376</v>
      </c>
      <c r="L39" s="385">
        <v>4708.6960526315779</v>
      </c>
      <c r="M39" s="386">
        <v>0.60249999999999992</v>
      </c>
      <c r="N39" s="385">
        <v>31345.708333333336</v>
      </c>
      <c r="O39" s="385">
        <v>18885.789270833331</v>
      </c>
      <c r="P39" s="386">
        <v>0.60249999999999992</v>
      </c>
      <c r="Q39" s="147" t="s">
        <v>536</v>
      </c>
      <c r="R39" s="147">
        <v>12</v>
      </c>
      <c r="S39" t="s">
        <v>64</v>
      </c>
      <c r="T39" t="s">
        <v>2177</v>
      </c>
    </row>
    <row r="40" spans="1:20" x14ac:dyDescent="0.3">
      <c r="A40" t="s">
        <v>1224</v>
      </c>
      <c r="B40">
        <v>332380</v>
      </c>
      <c r="C40" s="148">
        <v>254</v>
      </c>
      <c r="D40" t="s">
        <v>303</v>
      </c>
      <c r="E40" t="s">
        <v>307</v>
      </c>
      <c r="F40" s="23" t="s">
        <v>934</v>
      </c>
      <c r="G40" t="s">
        <v>10</v>
      </c>
      <c r="H40" s="384">
        <v>7828.4561403508787</v>
      </c>
      <c r="I40" s="385">
        <v>626.2764912280702</v>
      </c>
      <c r="J40" s="386">
        <v>7.9999999999999988E-2</v>
      </c>
      <c r="K40" s="385">
        <v>63227.277777777788</v>
      </c>
      <c r="L40" s="385">
        <v>5058.1822222222227</v>
      </c>
      <c r="M40" s="386">
        <v>7.9999999999999988E-2</v>
      </c>
      <c r="N40" s="385">
        <v>19774.666666666664</v>
      </c>
      <c r="O40" s="385">
        <v>1581.9733333333329</v>
      </c>
      <c r="P40" s="386">
        <v>7.9999999999999988E-2</v>
      </c>
      <c r="Q40" s="147" t="s">
        <v>536</v>
      </c>
      <c r="R40" s="147">
        <v>12</v>
      </c>
      <c r="S40" t="s">
        <v>307</v>
      </c>
      <c r="T40" t="s">
        <v>2177</v>
      </c>
    </row>
    <row r="41" spans="1:20" x14ac:dyDescent="0.3">
      <c r="A41" t="s">
        <v>1127</v>
      </c>
      <c r="B41">
        <v>331520</v>
      </c>
      <c r="C41" s="148">
        <v>169</v>
      </c>
      <c r="D41" t="s">
        <v>103</v>
      </c>
      <c r="E41" t="s">
        <v>133</v>
      </c>
      <c r="F41" s="23" t="s">
        <v>711</v>
      </c>
      <c r="G41" t="s">
        <v>14</v>
      </c>
      <c r="H41" s="384">
        <v>3993.2477876106195</v>
      </c>
      <c r="I41" s="385">
        <v>2403.9351681415937</v>
      </c>
      <c r="J41" s="386">
        <v>0.60200000000000009</v>
      </c>
      <c r="K41" s="385">
        <v>0</v>
      </c>
      <c r="L41" s="385">
        <v>0</v>
      </c>
      <c r="M41" s="386">
        <v>0</v>
      </c>
      <c r="N41" s="385">
        <v>19822.600000000002</v>
      </c>
      <c r="O41" s="385">
        <v>11933.205200000002</v>
      </c>
      <c r="P41" s="386">
        <v>0.60200000000000009</v>
      </c>
      <c r="Q41" s="147" t="s">
        <v>536</v>
      </c>
      <c r="R41" s="147">
        <v>12</v>
      </c>
      <c r="S41" t="s">
        <v>133</v>
      </c>
      <c r="T41" t="s">
        <v>2177</v>
      </c>
    </row>
    <row r="42" spans="1:20" x14ac:dyDescent="0.3">
      <c r="A42" t="s">
        <v>1228</v>
      </c>
      <c r="B42">
        <v>332420</v>
      </c>
      <c r="C42" s="148">
        <v>408</v>
      </c>
      <c r="D42" t="s">
        <v>311</v>
      </c>
      <c r="E42" t="s">
        <v>312</v>
      </c>
      <c r="F42" s="23" t="s">
        <v>942</v>
      </c>
      <c r="G42" t="s">
        <v>9</v>
      </c>
      <c r="H42" s="384">
        <v>441.03991596638656</v>
      </c>
      <c r="I42" s="385">
        <v>200.56290178571427</v>
      </c>
      <c r="J42" s="386">
        <v>0.45474999999999999</v>
      </c>
      <c r="K42" s="385">
        <v>34032.600000000006</v>
      </c>
      <c r="L42" s="385">
        <v>15476.324850000001</v>
      </c>
      <c r="M42" s="386">
        <v>0.45474999999999999</v>
      </c>
      <c r="N42" s="385">
        <v>16437.181818181816</v>
      </c>
      <c r="O42" s="385">
        <v>7474.8084318181818</v>
      </c>
      <c r="P42" s="386">
        <v>0.45474999999999999</v>
      </c>
      <c r="Q42" s="147" t="s">
        <v>536</v>
      </c>
      <c r="R42" s="147">
        <v>12</v>
      </c>
      <c r="S42" t="s">
        <v>312</v>
      </c>
      <c r="T42" t="s">
        <v>2177</v>
      </c>
    </row>
    <row r="43" spans="1:20" x14ac:dyDescent="0.3">
      <c r="A43" t="s">
        <v>1128</v>
      </c>
      <c r="B43">
        <v>331530</v>
      </c>
      <c r="C43" s="148">
        <v>169</v>
      </c>
      <c r="D43" t="s">
        <v>103</v>
      </c>
      <c r="E43" t="s">
        <v>134</v>
      </c>
      <c r="F43" s="23" t="s">
        <v>645</v>
      </c>
      <c r="G43" t="s">
        <v>9</v>
      </c>
      <c r="H43" s="384">
        <v>4641.1015624999991</v>
      </c>
      <c r="I43" s="385">
        <v>2432.4013289062495</v>
      </c>
      <c r="J43" s="386">
        <v>0.5240999999999999</v>
      </c>
      <c r="K43" s="385">
        <v>7337.2500000000009</v>
      </c>
      <c r="L43" s="385">
        <v>3845.4527250000001</v>
      </c>
      <c r="M43" s="386">
        <v>0.5240999999999999</v>
      </c>
      <c r="N43" s="385">
        <v>17480.629629629631</v>
      </c>
      <c r="O43" s="385">
        <v>9161.5979888888869</v>
      </c>
      <c r="P43" s="386">
        <v>0.5240999999999999</v>
      </c>
      <c r="Q43" s="147" t="s">
        <v>536</v>
      </c>
      <c r="R43" s="147">
        <v>12</v>
      </c>
      <c r="S43" t="s">
        <v>134</v>
      </c>
      <c r="T43" t="s">
        <v>2177</v>
      </c>
    </row>
    <row r="44" spans="1:20" x14ac:dyDescent="0.3">
      <c r="A44" t="s">
        <v>1129</v>
      </c>
      <c r="B44">
        <v>331540</v>
      </c>
      <c r="C44" s="148">
        <v>169</v>
      </c>
      <c r="D44" t="s">
        <v>103</v>
      </c>
      <c r="E44" t="s">
        <v>135</v>
      </c>
      <c r="F44" s="23" t="s">
        <v>713</v>
      </c>
      <c r="G44" t="s">
        <v>8</v>
      </c>
      <c r="H44" s="384">
        <v>3779.7010309278353</v>
      </c>
      <c r="I44" s="385">
        <v>2219.818415463918</v>
      </c>
      <c r="J44" s="386">
        <v>0.58730000000000004</v>
      </c>
      <c r="K44" s="385">
        <v>0</v>
      </c>
      <c r="L44" s="385">
        <v>0</v>
      </c>
      <c r="M44" s="386">
        <v>0</v>
      </c>
      <c r="N44" s="385">
        <v>20332.3125</v>
      </c>
      <c r="O44" s="385">
        <v>11941.167131250002</v>
      </c>
      <c r="P44" s="386">
        <v>0.58730000000000004</v>
      </c>
      <c r="Q44" s="147" t="s">
        <v>536</v>
      </c>
      <c r="R44" s="147">
        <v>12</v>
      </c>
      <c r="S44" t="s">
        <v>135</v>
      </c>
      <c r="T44" t="s">
        <v>2177</v>
      </c>
    </row>
    <row r="45" spans="1:20" x14ac:dyDescent="0.3">
      <c r="A45" t="s">
        <v>1230</v>
      </c>
      <c r="B45">
        <v>332440</v>
      </c>
      <c r="C45" s="148">
        <v>357</v>
      </c>
      <c r="D45" t="s">
        <v>315</v>
      </c>
      <c r="E45" t="s">
        <v>316</v>
      </c>
      <c r="F45" s="23" t="s">
        <v>947</v>
      </c>
      <c r="G45" t="s">
        <v>8</v>
      </c>
      <c r="H45" s="384">
        <v>3171.7142857142853</v>
      </c>
      <c r="I45" s="385">
        <v>1338.9656166666666</v>
      </c>
      <c r="J45" s="386">
        <v>0.42215833333333336</v>
      </c>
      <c r="K45" s="385">
        <v>11252.578947368422</v>
      </c>
      <c r="L45" s="385">
        <v>4750.3699741228074</v>
      </c>
      <c r="M45" s="386">
        <v>0.42215833333333336</v>
      </c>
      <c r="N45" s="385">
        <v>7399.1578947368425</v>
      </c>
      <c r="O45" s="385">
        <v>3123.616164912281</v>
      </c>
      <c r="P45" s="386">
        <v>0.42215833333333336</v>
      </c>
      <c r="Q45" s="147" t="s">
        <v>536</v>
      </c>
      <c r="R45" s="147">
        <v>12</v>
      </c>
      <c r="S45" t="s">
        <v>316</v>
      </c>
      <c r="T45" t="s">
        <v>2177</v>
      </c>
    </row>
    <row r="46" spans="1:20" x14ac:dyDescent="0.3">
      <c r="A46" t="s">
        <v>1231</v>
      </c>
      <c r="B46">
        <v>332450</v>
      </c>
      <c r="C46" s="148">
        <v>662</v>
      </c>
      <c r="D46" t="s">
        <v>317</v>
      </c>
      <c r="E46" t="s">
        <v>318</v>
      </c>
      <c r="F46" s="23" t="s">
        <v>949</v>
      </c>
      <c r="G46" t="s">
        <v>6</v>
      </c>
      <c r="H46" s="384">
        <v>917.92857142857133</v>
      </c>
      <c r="I46" s="385">
        <v>752.83911785714292</v>
      </c>
      <c r="J46" s="386">
        <v>0.82015000000000016</v>
      </c>
      <c r="K46" s="385">
        <v>3376.4666666666667</v>
      </c>
      <c r="L46" s="385">
        <v>2769.2091366666673</v>
      </c>
      <c r="M46" s="386">
        <v>0.82015000000000027</v>
      </c>
      <c r="N46" s="385">
        <v>2359.5</v>
      </c>
      <c r="O46" s="385">
        <v>1935.1439250000008</v>
      </c>
      <c r="P46" s="386">
        <v>0.82015000000000016</v>
      </c>
      <c r="Q46" s="147" t="s">
        <v>536</v>
      </c>
      <c r="R46" s="147">
        <v>6</v>
      </c>
      <c r="S46" t="s">
        <v>318</v>
      </c>
      <c r="T46" t="s">
        <v>2177</v>
      </c>
    </row>
    <row r="47" spans="1:20" x14ac:dyDescent="0.3">
      <c r="A47" t="s">
        <v>1264</v>
      </c>
      <c r="B47">
        <v>332460</v>
      </c>
      <c r="C47" s="148">
        <v>24</v>
      </c>
      <c r="D47" t="s">
        <v>319</v>
      </c>
      <c r="E47" t="s">
        <v>320</v>
      </c>
      <c r="F47" s="23" t="s">
        <v>951</v>
      </c>
      <c r="G47" t="s">
        <v>13</v>
      </c>
      <c r="H47" s="384">
        <v>3918.9189189189187</v>
      </c>
      <c r="I47" s="385">
        <v>1351.3513513513512</v>
      </c>
      <c r="J47" s="386">
        <v>0.34482758620689657</v>
      </c>
      <c r="K47" s="385">
        <v>17608.695652173916</v>
      </c>
      <c r="L47" s="385">
        <v>3869.565217391304</v>
      </c>
      <c r="M47" s="386">
        <v>0.21975308641975308</v>
      </c>
      <c r="N47" s="385">
        <v>0</v>
      </c>
      <c r="O47" s="385">
        <v>0</v>
      </c>
      <c r="P47" s="386" t="s">
        <v>490</v>
      </c>
      <c r="Q47" s="147" t="s">
        <v>1062</v>
      </c>
      <c r="R47" s="147">
        <v>0</v>
      </c>
      <c r="S47" t="s">
        <v>320</v>
      </c>
      <c r="T47" t="s">
        <v>2177</v>
      </c>
    </row>
    <row r="48" spans="1:20" x14ac:dyDescent="0.3">
      <c r="A48" t="s">
        <v>1263</v>
      </c>
      <c r="B48">
        <v>332470</v>
      </c>
      <c r="C48" s="148">
        <v>659</v>
      </c>
      <c r="D48" t="s">
        <v>293</v>
      </c>
      <c r="E48" t="s">
        <v>294</v>
      </c>
      <c r="F48" s="23" t="s">
        <v>1038</v>
      </c>
      <c r="G48" t="s">
        <v>6</v>
      </c>
      <c r="H48" s="384">
        <v>2373.1489361702129</v>
      </c>
      <c r="I48" s="385">
        <v>2254.491489361702</v>
      </c>
      <c r="J48" s="386">
        <v>0.94999999999999984</v>
      </c>
      <c r="K48" s="385">
        <v>14250.75</v>
      </c>
      <c r="L48" s="385">
        <v>13538.212499999998</v>
      </c>
      <c r="M48" s="386">
        <v>0.94999999999999984</v>
      </c>
      <c r="N48" s="385">
        <v>1850.0000000000002</v>
      </c>
      <c r="O48" s="385">
        <v>1757.5</v>
      </c>
      <c r="P48" s="386">
        <v>0.94999999999999984</v>
      </c>
      <c r="Q48" s="147" t="s">
        <v>536</v>
      </c>
      <c r="R48" s="147">
        <v>6</v>
      </c>
      <c r="S48" t="s">
        <v>294</v>
      </c>
      <c r="T48" t="e">
        <v>#N/A</v>
      </c>
    </row>
    <row r="49" spans="1:20" x14ac:dyDescent="0.3">
      <c r="A49" t="s">
        <v>1233</v>
      </c>
      <c r="B49">
        <v>332480</v>
      </c>
      <c r="C49" s="148">
        <v>425</v>
      </c>
      <c r="D49" t="s">
        <v>324</v>
      </c>
      <c r="E49" t="s">
        <v>325</v>
      </c>
      <c r="F49" s="23" t="s">
        <v>956</v>
      </c>
      <c r="G49" t="s">
        <v>6</v>
      </c>
      <c r="H49" s="384">
        <v>3058.2340425531911</v>
      </c>
      <c r="I49" s="385">
        <v>1834.9404255319146</v>
      </c>
      <c r="J49" s="386">
        <v>0.59999999999999987</v>
      </c>
      <c r="K49" s="385">
        <v>10367.249999999998</v>
      </c>
      <c r="L49" s="385">
        <v>6220.3499999999976</v>
      </c>
      <c r="M49" s="386">
        <v>0.59999999999999987</v>
      </c>
      <c r="N49" s="385">
        <v>6288.6428571428569</v>
      </c>
      <c r="O49" s="385">
        <v>3773.1857142857134</v>
      </c>
      <c r="P49" s="386">
        <v>0.59999999999999987</v>
      </c>
      <c r="Q49" s="147" t="s">
        <v>536</v>
      </c>
      <c r="R49" s="147">
        <v>3</v>
      </c>
      <c r="S49" t="s">
        <v>325</v>
      </c>
      <c r="T49" t="s">
        <v>2177</v>
      </c>
    </row>
    <row r="50" spans="1:20" x14ac:dyDescent="0.3">
      <c r="A50" t="s">
        <v>1059</v>
      </c>
      <c r="B50">
        <v>331030</v>
      </c>
      <c r="C50" s="148">
        <v>635</v>
      </c>
      <c r="D50" t="s">
        <v>65</v>
      </c>
      <c r="E50" t="s">
        <v>66</v>
      </c>
      <c r="F50" s="23" t="s">
        <v>567</v>
      </c>
      <c r="G50" t="s">
        <v>9</v>
      </c>
      <c r="H50" s="384">
        <v>3475.0272727272727</v>
      </c>
      <c r="I50" s="385">
        <v>1841.764454545455</v>
      </c>
      <c r="J50" s="386">
        <v>0.53000000000000014</v>
      </c>
      <c r="K50" s="385">
        <v>17368.117647058825</v>
      </c>
      <c r="L50" s="385">
        <v>9205.1023529411796</v>
      </c>
      <c r="M50" s="386">
        <v>0.53000000000000014</v>
      </c>
      <c r="N50" s="385">
        <v>12323.18181818182</v>
      </c>
      <c r="O50" s="385">
        <v>6531.2863636363663</v>
      </c>
      <c r="P50" s="386">
        <v>0.53000000000000014</v>
      </c>
      <c r="Q50" s="147" t="s">
        <v>536</v>
      </c>
      <c r="R50" s="147">
        <v>12</v>
      </c>
      <c r="S50" t="s">
        <v>66</v>
      </c>
      <c r="T50" t="s">
        <v>2177</v>
      </c>
    </row>
    <row r="51" spans="1:20" x14ac:dyDescent="0.3">
      <c r="A51" t="s">
        <v>1130</v>
      </c>
      <c r="B51">
        <v>331550</v>
      </c>
      <c r="C51" s="148">
        <v>169</v>
      </c>
      <c r="D51" t="s">
        <v>103</v>
      </c>
      <c r="E51" t="s">
        <v>136</v>
      </c>
      <c r="F51" s="23" t="s">
        <v>665</v>
      </c>
      <c r="G51" t="s">
        <v>9</v>
      </c>
      <c r="H51" s="384">
        <v>4676.1176470588243</v>
      </c>
      <c r="I51" s="385">
        <v>2648.5530352941178</v>
      </c>
      <c r="J51" s="386">
        <v>0.5663999999999999</v>
      </c>
      <c r="K51" s="385">
        <v>23219.600000000002</v>
      </c>
      <c r="L51" s="385">
        <v>13151.581439999998</v>
      </c>
      <c r="M51" s="386">
        <v>0.5663999999999999</v>
      </c>
      <c r="N51" s="385">
        <v>30228.555555555551</v>
      </c>
      <c r="O51" s="385">
        <v>17121.453866666663</v>
      </c>
      <c r="P51" s="386">
        <v>0.5663999999999999</v>
      </c>
      <c r="Q51" s="147" t="s">
        <v>536</v>
      </c>
      <c r="R51" s="147">
        <v>12</v>
      </c>
      <c r="S51" t="s">
        <v>136</v>
      </c>
      <c r="T51" t="s">
        <v>2177</v>
      </c>
    </row>
    <row r="52" spans="1:20" x14ac:dyDescent="0.3">
      <c r="A52" t="s">
        <v>1131</v>
      </c>
      <c r="B52">
        <v>331560</v>
      </c>
      <c r="C52" s="148">
        <v>169</v>
      </c>
      <c r="D52" t="s">
        <v>103</v>
      </c>
      <c r="E52" t="s">
        <v>397</v>
      </c>
      <c r="F52" s="23" t="s">
        <v>669</v>
      </c>
      <c r="G52" t="s">
        <v>9</v>
      </c>
      <c r="H52" s="384">
        <v>4317.333333333333</v>
      </c>
      <c r="I52" s="385">
        <v>2480.3080000000004</v>
      </c>
      <c r="J52" s="386">
        <v>0.57450000000000012</v>
      </c>
      <c r="K52" s="385">
        <v>0</v>
      </c>
      <c r="L52" s="385">
        <v>0</v>
      </c>
      <c r="M52" s="386">
        <v>0</v>
      </c>
      <c r="N52" s="385">
        <v>26129.200000000004</v>
      </c>
      <c r="O52" s="385">
        <v>15011.225400000005</v>
      </c>
      <c r="P52" s="386">
        <v>0.57450000000000012</v>
      </c>
      <c r="Q52" s="147" t="s">
        <v>536</v>
      </c>
      <c r="R52" s="147">
        <v>12</v>
      </c>
      <c r="S52" t="s">
        <v>397</v>
      </c>
      <c r="T52" t="s">
        <v>2177</v>
      </c>
    </row>
    <row r="53" spans="1:20" x14ac:dyDescent="0.3">
      <c r="A53" t="s">
        <v>1225</v>
      </c>
      <c r="B53">
        <v>332390</v>
      </c>
      <c r="C53" s="148">
        <v>254</v>
      </c>
      <c r="D53" t="s">
        <v>303</v>
      </c>
      <c r="E53" t="s">
        <v>308</v>
      </c>
      <c r="F53" s="23" t="s">
        <v>936</v>
      </c>
      <c r="G53" t="s">
        <v>10</v>
      </c>
      <c r="H53" s="384">
        <v>8455.6958762886607</v>
      </c>
      <c r="I53" s="385">
        <v>1832.8425453178697</v>
      </c>
      <c r="J53" s="386">
        <v>0.21675833333333339</v>
      </c>
      <c r="K53" s="385">
        <v>46601.772151898746</v>
      </c>
      <c r="L53" s="385">
        <v>10101.322462025319</v>
      </c>
      <c r="M53" s="386">
        <v>0.21675833333333336</v>
      </c>
      <c r="N53" s="385">
        <v>10459.875</v>
      </c>
      <c r="O53" s="385">
        <v>2267.2650718750001</v>
      </c>
      <c r="P53" s="386">
        <v>0.21675833333333336</v>
      </c>
      <c r="Q53" s="147" t="s">
        <v>536</v>
      </c>
      <c r="R53" s="147">
        <v>12</v>
      </c>
      <c r="S53" t="s">
        <v>308</v>
      </c>
      <c r="T53" t="s">
        <v>2177</v>
      </c>
    </row>
    <row r="54" spans="1:20" x14ac:dyDescent="0.3">
      <c r="A54" t="s">
        <v>1226</v>
      </c>
      <c r="B54">
        <v>332400</v>
      </c>
      <c r="C54" s="148">
        <v>254</v>
      </c>
      <c r="D54" t="s">
        <v>303</v>
      </c>
      <c r="E54" t="s">
        <v>309</v>
      </c>
      <c r="F54" s="23" t="s">
        <v>938</v>
      </c>
      <c r="G54" t="s">
        <v>10</v>
      </c>
      <c r="H54" s="384">
        <v>9495.1846153846163</v>
      </c>
      <c r="I54" s="385">
        <v>2103.8164046153843</v>
      </c>
      <c r="J54" s="386">
        <v>0.22156666666666663</v>
      </c>
      <c r="K54" s="385">
        <v>57684.878048780483</v>
      </c>
      <c r="L54" s="385">
        <v>12781.046146341459</v>
      </c>
      <c r="M54" s="386">
        <v>0.22156666666666661</v>
      </c>
      <c r="N54" s="385">
        <v>28884.666666666664</v>
      </c>
      <c r="O54" s="385">
        <v>6399.8793111111099</v>
      </c>
      <c r="P54" s="386">
        <v>0.22156666666666661</v>
      </c>
      <c r="Q54" s="147" t="s">
        <v>536</v>
      </c>
      <c r="R54" s="147">
        <v>12</v>
      </c>
      <c r="S54" t="s">
        <v>309</v>
      </c>
      <c r="T54" t="s">
        <v>2177</v>
      </c>
    </row>
    <row r="55" spans="1:20" x14ac:dyDescent="0.3">
      <c r="A55" t="s">
        <v>1245</v>
      </c>
      <c r="B55">
        <v>332590</v>
      </c>
      <c r="C55" s="148">
        <v>447</v>
      </c>
      <c r="D55" t="s">
        <v>351</v>
      </c>
      <c r="E55" t="s">
        <v>352</v>
      </c>
      <c r="F55" s="23" t="s">
        <v>982</v>
      </c>
      <c r="G55" t="s">
        <v>6</v>
      </c>
      <c r="H55" s="384">
        <v>3392.7294117647066</v>
      </c>
      <c r="I55" s="385">
        <v>2104.0165662032091</v>
      </c>
      <c r="J55" s="386">
        <v>0.6201545454545454</v>
      </c>
      <c r="K55" s="385">
        <v>7320.5185185185173</v>
      </c>
      <c r="L55" s="385">
        <v>4539.8528343434336</v>
      </c>
      <c r="M55" s="386">
        <v>0.6201545454545454</v>
      </c>
      <c r="N55" s="385">
        <v>3518.1428571428578</v>
      </c>
      <c r="O55" s="385">
        <v>2181.7922844155846</v>
      </c>
      <c r="P55" s="386">
        <v>0.6201545454545454</v>
      </c>
      <c r="Q55" s="147" t="s">
        <v>536</v>
      </c>
      <c r="R55" s="147">
        <v>12</v>
      </c>
      <c r="S55" t="s">
        <v>352</v>
      </c>
      <c r="T55" t="s">
        <v>2177</v>
      </c>
    </row>
    <row r="56" spans="1:20" x14ac:dyDescent="0.3">
      <c r="A56" t="s">
        <v>1234</v>
      </c>
      <c r="B56">
        <v>332500</v>
      </c>
      <c r="C56" s="148">
        <v>399</v>
      </c>
      <c r="D56" t="s">
        <v>328</v>
      </c>
      <c r="E56" t="s">
        <v>329</v>
      </c>
      <c r="F56" s="23" t="s">
        <v>958</v>
      </c>
      <c r="G56" t="s">
        <v>6</v>
      </c>
      <c r="H56" s="384">
        <v>3532.6274509803925</v>
      </c>
      <c r="I56" s="385">
        <v>2296.2078431372556</v>
      </c>
      <c r="J56" s="386">
        <v>0.65000000000000013</v>
      </c>
      <c r="K56" s="385">
        <v>5309.739130434783</v>
      </c>
      <c r="L56" s="385">
        <v>3451.3304347826097</v>
      </c>
      <c r="M56" s="386">
        <v>0.65000000000000013</v>
      </c>
      <c r="N56" s="385">
        <v>11163.111111111111</v>
      </c>
      <c r="O56" s="385">
        <v>7256.0222222222237</v>
      </c>
      <c r="P56" s="386">
        <v>0.65</v>
      </c>
      <c r="Q56" s="147" t="s">
        <v>536</v>
      </c>
      <c r="R56" s="147">
        <v>3</v>
      </c>
      <c r="S56" t="s">
        <v>329</v>
      </c>
      <c r="T56" t="s">
        <v>2177</v>
      </c>
    </row>
    <row r="57" spans="1:20" x14ac:dyDescent="0.3">
      <c r="A57" t="s">
        <v>1132</v>
      </c>
      <c r="B57">
        <v>331570</v>
      </c>
      <c r="C57" s="148">
        <v>169</v>
      </c>
      <c r="D57" t="s">
        <v>103</v>
      </c>
      <c r="E57" t="s">
        <v>137</v>
      </c>
      <c r="F57" s="23" t="s">
        <v>667</v>
      </c>
      <c r="G57" t="s">
        <v>9</v>
      </c>
      <c r="H57" s="384">
        <v>5036.3092783505163</v>
      </c>
      <c r="I57" s="385">
        <v>2655.1422515463923</v>
      </c>
      <c r="J57" s="386">
        <v>0.52720000000000011</v>
      </c>
      <c r="K57" s="385">
        <v>15569.631578947368</v>
      </c>
      <c r="L57" s="385">
        <v>8208.3097684210552</v>
      </c>
      <c r="M57" s="386">
        <v>0.52720000000000011</v>
      </c>
      <c r="N57" s="385">
        <v>35453.809523809527</v>
      </c>
      <c r="O57" s="385">
        <v>18691.248380952387</v>
      </c>
      <c r="P57" s="386">
        <v>0.52720000000000011</v>
      </c>
      <c r="Q57" s="147" t="s">
        <v>536</v>
      </c>
      <c r="R57" s="147">
        <v>12</v>
      </c>
      <c r="S57" t="s">
        <v>137</v>
      </c>
      <c r="T57" t="s">
        <v>2177</v>
      </c>
    </row>
    <row r="58" spans="1:20" x14ac:dyDescent="0.3">
      <c r="A58" t="s">
        <v>1236</v>
      </c>
      <c r="B58">
        <v>332520</v>
      </c>
      <c r="C58" s="148">
        <v>759</v>
      </c>
      <c r="D58" t="s">
        <v>332</v>
      </c>
      <c r="E58" t="s">
        <v>333</v>
      </c>
      <c r="F58" s="23" t="s">
        <v>962</v>
      </c>
      <c r="G58" t="s">
        <v>14</v>
      </c>
      <c r="H58" s="384">
        <v>1844.2941176470586</v>
      </c>
      <c r="I58" s="385">
        <v>1502.9152764705877</v>
      </c>
      <c r="J58" s="386">
        <v>0.81489999999999985</v>
      </c>
      <c r="K58" s="385">
        <v>11638.5</v>
      </c>
      <c r="L58" s="385">
        <v>9484.2136499999997</v>
      </c>
      <c r="M58" s="386">
        <v>0.81489999999999985</v>
      </c>
      <c r="N58" s="385">
        <v>7356.7692307692305</v>
      </c>
      <c r="O58" s="385">
        <v>5995.0312461538442</v>
      </c>
      <c r="P58" s="386">
        <v>0.81489999999999985</v>
      </c>
      <c r="Q58" s="147" t="s">
        <v>536</v>
      </c>
      <c r="R58" s="147">
        <v>6</v>
      </c>
      <c r="S58" t="s">
        <v>333</v>
      </c>
      <c r="T58" t="s">
        <v>2177</v>
      </c>
    </row>
    <row r="59" spans="1:20" x14ac:dyDescent="0.3">
      <c r="A59" t="s">
        <v>1210</v>
      </c>
      <c r="B59">
        <v>332250</v>
      </c>
      <c r="C59" s="148">
        <v>343</v>
      </c>
      <c r="D59" t="s">
        <v>281</v>
      </c>
      <c r="E59" t="s">
        <v>284</v>
      </c>
      <c r="F59" s="23" t="s">
        <v>907</v>
      </c>
      <c r="G59" t="s">
        <v>9</v>
      </c>
      <c r="H59" s="384">
        <v>2788.6363636363635</v>
      </c>
      <c r="I59" s="385">
        <v>3383.1736363636369</v>
      </c>
      <c r="J59" s="386">
        <v>1.2132000000000003</v>
      </c>
      <c r="K59" s="385">
        <v>2773.0000000000005</v>
      </c>
      <c r="L59" s="385">
        <v>3364.2036000000012</v>
      </c>
      <c r="M59" s="386">
        <v>1.2132000000000003</v>
      </c>
      <c r="N59" s="385">
        <v>1833</v>
      </c>
      <c r="O59" s="385">
        <v>2223.7956000000004</v>
      </c>
      <c r="P59" s="386">
        <v>1.2132000000000003</v>
      </c>
      <c r="Q59" s="147" t="s">
        <v>536</v>
      </c>
      <c r="R59" s="147">
        <v>12</v>
      </c>
      <c r="S59" t="s">
        <v>284</v>
      </c>
      <c r="T59" t="s">
        <v>2177</v>
      </c>
    </row>
    <row r="60" spans="1:20" x14ac:dyDescent="0.3">
      <c r="A60" t="s">
        <v>1060</v>
      </c>
      <c r="B60">
        <v>331040</v>
      </c>
      <c r="C60" s="148">
        <v>293</v>
      </c>
      <c r="D60" t="s">
        <v>67</v>
      </c>
      <c r="E60" t="s">
        <v>68</v>
      </c>
      <c r="F60" s="23" t="s">
        <v>569</v>
      </c>
      <c r="G60" t="s">
        <v>4</v>
      </c>
      <c r="H60" s="384">
        <v>3942.1702127659582</v>
      </c>
      <c r="I60" s="385">
        <v>3745.0617021276594</v>
      </c>
      <c r="J60" s="386">
        <v>0.94999999999999973</v>
      </c>
      <c r="K60" s="385">
        <v>8402.875</v>
      </c>
      <c r="L60" s="385">
        <v>7982.731249999998</v>
      </c>
      <c r="M60" s="386">
        <v>0.94999999999999984</v>
      </c>
      <c r="N60" s="385">
        <v>10951.833333333336</v>
      </c>
      <c r="O60" s="385">
        <v>10404.241666666667</v>
      </c>
      <c r="P60" s="386">
        <v>0.94999999999999984</v>
      </c>
      <c r="Q60" s="147" t="s">
        <v>536</v>
      </c>
      <c r="R60" s="147">
        <v>12</v>
      </c>
      <c r="S60" t="s">
        <v>68</v>
      </c>
      <c r="T60" t="s">
        <v>2177</v>
      </c>
    </row>
    <row r="61" spans="1:20" x14ac:dyDescent="0.3">
      <c r="A61" t="s">
        <v>1237</v>
      </c>
      <c r="B61">
        <v>332530</v>
      </c>
      <c r="C61" s="148">
        <v>364</v>
      </c>
      <c r="D61" t="s">
        <v>334</v>
      </c>
      <c r="E61" t="s">
        <v>335</v>
      </c>
      <c r="F61" s="23" t="s">
        <v>964</v>
      </c>
      <c r="G61" t="s">
        <v>14</v>
      </c>
      <c r="H61" s="384">
        <v>1808.7520000000002</v>
      </c>
      <c r="I61" s="385">
        <v>1356.5640000000001</v>
      </c>
      <c r="J61" s="386">
        <v>0.75</v>
      </c>
      <c r="K61" s="385">
        <v>10402.961538461537</v>
      </c>
      <c r="L61" s="385">
        <v>7802.2211538461534</v>
      </c>
      <c r="M61" s="386">
        <v>0.75</v>
      </c>
      <c r="N61" s="385">
        <v>5798.9500000000007</v>
      </c>
      <c r="O61" s="385">
        <v>4349.2125000000005</v>
      </c>
      <c r="P61" s="386">
        <v>0.74999999999999989</v>
      </c>
      <c r="Q61" s="147" t="s">
        <v>536</v>
      </c>
      <c r="R61" s="147">
        <v>12</v>
      </c>
      <c r="S61" t="s">
        <v>335</v>
      </c>
      <c r="T61" t="s">
        <v>2177</v>
      </c>
    </row>
    <row r="62" spans="1:20" x14ac:dyDescent="0.3">
      <c r="A62" t="s">
        <v>1133</v>
      </c>
      <c r="B62">
        <v>331580</v>
      </c>
      <c r="C62" s="148">
        <v>169</v>
      </c>
      <c r="D62" t="s">
        <v>103</v>
      </c>
      <c r="E62" t="s">
        <v>138</v>
      </c>
      <c r="F62" s="23" t="s">
        <v>715</v>
      </c>
      <c r="G62" t="s">
        <v>9</v>
      </c>
      <c r="H62" s="384">
        <v>5029.6499999999996</v>
      </c>
      <c r="I62" s="385">
        <v>2794.4735399999995</v>
      </c>
      <c r="J62" s="386">
        <v>0.55559999999999998</v>
      </c>
      <c r="K62" s="385">
        <v>4883.9999999999991</v>
      </c>
      <c r="L62" s="385">
        <v>2713.5503999999996</v>
      </c>
      <c r="M62" s="386">
        <v>0.55559999999999998</v>
      </c>
      <c r="N62" s="385">
        <v>31739.199999999997</v>
      </c>
      <c r="O62" s="385">
        <v>17634.29952</v>
      </c>
      <c r="P62" s="386">
        <v>0.55559999999999998</v>
      </c>
      <c r="Q62" s="147" t="s">
        <v>536</v>
      </c>
      <c r="R62" s="147">
        <v>12</v>
      </c>
      <c r="S62" t="s">
        <v>138</v>
      </c>
      <c r="T62" t="s">
        <v>2177</v>
      </c>
    </row>
    <row r="63" spans="1:20" x14ac:dyDescent="0.3">
      <c r="A63" t="s">
        <v>1238</v>
      </c>
      <c r="B63">
        <v>332550</v>
      </c>
      <c r="C63" s="148">
        <v>410</v>
      </c>
      <c r="D63" t="s">
        <v>336</v>
      </c>
      <c r="E63" t="s">
        <v>337</v>
      </c>
      <c r="F63" s="23" t="s">
        <v>966</v>
      </c>
      <c r="G63" t="s">
        <v>4</v>
      </c>
      <c r="H63" s="384">
        <v>3599.45</v>
      </c>
      <c r="I63" s="385">
        <v>3299.4958333333338</v>
      </c>
      <c r="J63" s="386">
        <v>0.91666666666666674</v>
      </c>
      <c r="K63" s="385">
        <v>4621.8823529411766</v>
      </c>
      <c r="L63" s="385">
        <v>4236.7254901960787</v>
      </c>
      <c r="M63" s="386">
        <v>0.91666666666666663</v>
      </c>
      <c r="N63" s="385">
        <v>8524.65</v>
      </c>
      <c r="O63" s="385">
        <v>7814.2624999999998</v>
      </c>
      <c r="P63" s="386">
        <v>0.91666666666666663</v>
      </c>
      <c r="Q63" s="147" t="s">
        <v>536</v>
      </c>
      <c r="R63" s="147">
        <v>12</v>
      </c>
      <c r="S63" t="s">
        <v>337</v>
      </c>
      <c r="T63" t="s">
        <v>2177</v>
      </c>
    </row>
    <row r="64" spans="1:20" x14ac:dyDescent="0.3">
      <c r="A64" t="s">
        <v>1134</v>
      </c>
      <c r="B64">
        <v>331660</v>
      </c>
      <c r="C64" s="148">
        <v>169</v>
      </c>
      <c r="D64" t="s">
        <v>103</v>
      </c>
      <c r="E64" t="s">
        <v>139</v>
      </c>
      <c r="F64" s="23" t="s">
        <v>669</v>
      </c>
      <c r="G64" t="s">
        <v>9</v>
      </c>
      <c r="H64" s="384">
        <v>4321.4207650273229</v>
      </c>
      <c r="I64" s="385">
        <v>2482.6562295081972</v>
      </c>
      <c r="J64" s="386">
        <v>0.57450000000000012</v>
      </c>
      <c r="K64" s="385">
        <v>9562.7954545454559</v>
      </c>
      <c r="L64" s="385">
        <v>5493.8259886363658</v>
      </c>
      <c r="M64" s="386">
        <v>0.57450000000000012</v>
      </c>
      <c r="N64" s="385">
        <v>39590.416666666672</v>
      </c>
      <c r="O64" s="385">
        <v>22744.69437500001</v>
      </c>
      <c r="P64" s="386">
        <v>0.57450000000000012</v>
      </c>
      <c r="Q64" s="147" t="s">
        <v>536</v>
      </c>
      <c r="R64" s="147">
        <v>12</v>
      </c>
      <c r="S64" t="s">
        <v>1135</v>
      </c>
      <c r="T64" t="s">
        <v>2177</v>
      </c>
    </row>
    <row r="65" spans="1:20" x14ac:dyDescent="0.3">
      <c r="A65" t="s">
        <v>1136</v>
      </c>
      <c r="B65">
        <v>331670</v>
      </c>
      <c r="C65" s="148">
        <v>169</v>
      </c>
      <c r="D65" t="s">
        <v>103</v>
      </c>
      <c r="E65" t="s">
        <v>140</v>
      </c>
      <c r="F65" s="23" t="s">
        <v>683</v>
      </c>
      <c r="G65" t="s">
        <v>5</v>
      </c>
      <c r="H65" s="384">
        <v>5857.27659574468</v>
      </c>
      <c r="I65" s="385">
        <v>3266.0174297872336</v>
      </c>
      <c r="J65" s="386">
        <v>0.55759999999999998</v>
      </c>
      <c r="K65" s="385">
        <v>9955.0000000000018</v>
      </c>
      <c r="L65" s="385">
        <v>5550.9080000000004</v>
      </c>
      <c r="M65" s="386">
        <v>0.55759999999999998</v>
      </c>
      <c r="N65" s="385">
        <v>34493.888888888891</v>
      </c>
      <c r="O65" s="385">
        <v>19233.792444444447</v>
      </c>
      <c r="P65" s="386">
        <v>0.55759999999999998</v>
      </c>
      <c r="Q65" s="147" t="s">
        <v>536</v>
      </c>
      <c r="R65" s="147">
        <v>12</v>
      </c>
      <c r="S65" t="s">
        <v>140</v>
      </c>
      <c r="T65" t="s">
        <v>2177</v>
      </c>
    </row>
    <row r="66" spans="1:20" x14ac:dyDescent="0.3">
      <c r="A66" t="s">
        <v>1239</v>
      </c>
      <c r="B66">
        <v>332560</v>
      </c>
      <c r="C66" s="148">
        <v>339</v>
      </c>
      <c r="D66" t="s">
        <v>338</v>
      </c>
      <c r="E66" t="s">
        <v>339</v>
      </c>
      <c r="F66" s="23" t="s">
        <v>968</v>
      </c>
      <c r="G66" t="s">
        <v>4</v>
      </c>
      <c r="H66" s="384">
        <v>4298.7320261437917</v>
      </c>
      <c r="I66" s="385">
        <v>1762.4801307189548</v>
      </c>
      <c r="J66" s="386">
        <v>0.41000000000000009</v>
      </c>
      <c r="K66" s="385">
        <v>16324.64</v>
      </c>
      <c r="L66" s="385">
        <v>6693.1024000000007</v>
      </c>
      <c r="M66" s="386">
        <v>0.41000000000000009</v>
      </c>
      <c r="N66" s="385">
        <v>19068.959183673469</v>
      </c>
      <c r="O66" s="385">
        <v>7818.2732653061248</v>
      </c>
      <c r="P66" s="386">
        <v>0.41000000000000009</v>
      </c>
      <c r="Q66" s="147" t="s">
        <v>536</v>
      </c>
      <c r="R66" s="147">
        <v>12</v>
      </c>
      <c r="S66" t="s">
        <v>339</v>
      </c>
      <c r="T66" t="s">
        <v>2177</v>
      </c>
    </row>
    <row r="67" spans="1:20" x14ac:dyDescent="0.3">
      <c r="A67" t="s">
        <v>1240</v>
      </c>
      <c r="B67">
        <v>332540</v>
      </c>
      <c r="C67" s="148">
        <v>749</v>
      </c>
      <c r="D67" t="s">
        <v>359</v>
      </c>
      <c r="E67" t="s">
        <v>360</v>
      </c>
      <c r="F67" s="23" t="s">
        <v>990</v>
      </c>
      <c r="G67" t="s">
        <v>4</v>
      </c>
      <c r="H67" s="384">
        <v>4321.68100358423</v>
      </c>
      <c r="I67" s="385">
        <v>2313.4678692353641</v>
      </c>
      <c r="J67" s="386">
        <v>0.53531666666666666</v>
      </c>
      <c r="K67" s="385">
        <v>9675.1195652173919</v>
      </c>
      <c r="L67" s="385">
        <v>5179.252755253623</v>
      </c>
      <c r="M67" s="386">
        <v>0.53531666666666666</v>
      </c>
      <c r="N67" s="385">
        <v>27174.955555555553</v>
      </c>
      <c r="O67" s="385">
        <v>14547.206624814813</v>
      </c>
      <c r="P67" s="386">
        <v>0.53531666666666666</v>
      </c>
      <c r="Q67" s="147" t="s">
        <v>536</v>
      </c>
      <c r="R67" s="147">
        <v>12</v>
      </c>
      <c r="S67" t="s">
        <v>360</v>
      </c>
      <c r="T67" t="s">
        <v>2177</v>
      </c>
    </row>
    <row r="68" spans="1:20" x14ac:dyDescent="0.3">
      <c r="A68" t="s">
        <v>1137</v>
      </c>
      <c r="B68">
        <v>331590</v>
      </c>
      <c r="C68" s="148">
        <v>169</v>
      </c>
      <c r="D68" t="s">
        <v>103</v>
      </c>
      <c r="E68" t="s">
        <v>141</v>
      </c>
      <c r="F68" s="23" t="s">
        <v>672</v>
      </c>
      <c r="G68" t="s">
        <v>5</v>
      </c>
      <c r="H68" s="384">
        <v>5629.3271604938263</v>
      </c>
      <c r="I68" s="385">
        <v>3076.9902259259256</v>
      </c>
      <c r="J68" s="386">
        <v>0.54660000000000009</v>
      </c>
      <c r="K68" s="385">
        <v>1913.375</v>
      </c>
      <c r="L68" s="385">
        <v>1045.8507750000001</v>
      </c>
      <c r="M68" s="386">
        <v>0.54660000000000009</v>
      </c>
      <c r="N68" s="385">
        <v>37043.852941176468</v>
      </c>
      <c r="O68" s="385">
        <v>20248.170017647062</v>
      </c>
      <c r="P68" s="386">
        <v>0.54660000000000009</v>
      </c>
      <c r="Q68" s="147" t="s">
        <v>536</v>
      </c>
      <c r="R68" s="147">
        <v>12</v>
      </c>
      <c r="S68" t="s">
        <v>141</v>
      </c>
      <c r="T68" t="s">
        <v>2177</v>
      </c>
    </row>
    <row r="69" spans="1:20" x14ac:dyDescent="0.3">
      <c r="A69" t="s">
        <v>1138</v>
      </c>
      <c r="B69">
        <v>331600</v>
      </c>
      <c r="C69" s="148">
        <v>169</v>
      </c>
      <c r="D69" t="s">
        <v>103</v>
      </c>
      <c r="E69" t="s">
        <v>142</v>
      </c>
      <c r="F69" s="23" t="s">
        <v>674</v>
      </c>
      <c r="G69" t="s">
        <v>9</v>
      </c>
      <c r="H69" s="384">
        <v>4725.4841269841263</v>
      </c>
      <c r="I69" s="385">
        <v>2728.0219865079366</v>
      </c>
      <c r="J69" s="386">
        <v>0.57730000000000004</v>
      </c>
      <c r="K69" s="385">
        <v>5280.7333333333327</v>
      </c>
      <c r="L69" s="385">
        <v>3048.5673533333334</v>
      </c>
      <c r="M69" s="386">
        <v>0.57730000000000004</v>
      </c>
      <c r="N69" s="385">
        <v>26701.156250000004</v>
      </c>
      <c r="O69" s="385">
        <v>15414.577503125003</v>
      </c>
      <c r="P69" s="386">
        <v>0.57730000000000004</v>
      </c>
      <c r="Q69" s="147" t="s">
        <v>536</v>
      </c>
      <c r="R69" s="147">
        <v>12</v>
      </c>
      <c r="S69" t="s">
        <v>142</v>
      </c>
      <c r="T69" t="s">
        <v>2177</v>
      </c>
    </row>
    <row r="70" spans="1:20" x14ac:dyDescent="0.3">
      <c r="A70" t="s">
        <v>1139</v>
      </c>
      <c r="B70">
        <v>331610</v>
      </c>
      <c r="C70" s="148">
        <v>169</v>
      </c>
      <c r="D70" t="s">
        <v>103</v>
      </c>
      <c r="E70" t="s">
        <v>143</v>
      </c>
      <c r="F70" s="23" t="s">
        <v>676</v>
      </c>
      <c r="G70" t="s">
        <v>11</v>
      </c>
      <c r="H70" s="384">
        <v>5948.7309941520471</v>
      </c>
      <c r="I70" s="385">
        <v>3522.5410581871333</v>
      </c>
      <c r="J70" s="386">
        <v>0.59214999999999984</v>
      </c>
      <c r="K70" s="385">
        <v>8429.7499999999982</v>
      </c>
      <c r="L70" s="385">
        <v>4991.6764624999978</v>
      </c>
      <c r="M70" s="386">
        <v>0.59214999999999984</v>
      </c>
      <c r="N70" s="385">
        <v>27889.902439024387</v>
      </c>
      <c r="O70" s="385">
        <v>16515.00572926829</v>
      </c>
      <c r="P70" s="386">
        <v>0.59214999999999984</v>
      </c>
      <c r="Q70" s="147" t="s">
        <v>536</v>
      </c>
      <c r="R70" s="147">
        <v>12</v>
      </c>
      <c r="S70" t="s">
        <v>143</v>
      </c>
      <c r="T70" t="s">
        <v>2177</v>
      </c>
    </row>
    <row r="71" spans="1:20" x14ac:dyDescent="0.3">
      <c r="A71" t="s">
        <v>1092</v>
      </c>
      <c r="B71">
        <v>331240</v>
      </c>
      <c r="C71" s="148">
        <v>169</v>
      </c>
      <c r="D71" t="s">
        <v>103</v>
      </c>
      <c r="E71" t="s">
        <v>104</v>
      </c>
      <c r="F71" s="23" t="s">
        <v>627</v>
      </c>
      <c r="G71" t="s">
        <v>9</v>
      </c>
      <c r="H71" s="384">
        <v>4303.2621951219517</v>
      </c>
      <c r="I71" s="385">
        <v>2271.2617865853663</v>
      </c>
      <c r="J71" s="386">
        <v>0.52780000000000005</v>
      </c>
      <c r="K71" s="385">
        <v>8024.4285714285725</v>
      </c>
      <c r="L71" s="385">
        <v>4235.2934000000005</v>
      </c>
      <c r="M71" s="386">
        <v>0.52780000000000005</v>
      </c>
      <c r="N71" s="385">
        <v>36918.740740740745</v>
      </c>
      <c r="O71" s="385">
        <v>19485.711362962964</v>
      </c>
      <c r="P71" s="386">
        <v>0.52780000000000005</v>
      </c>
      <c r="Q71" s="147" t="s">
        <v>536</v>
      </c>
      <c r="R71" s="147">
        <v>12</v>
      </c>
      <c r="S71" t="s">
        <v>104</v>
      </c>
      <c r="T71" t="s">
        <v>2177</v>
      </c>
    </row>
    <row r="72" spans="1:20" x14ac:dyDescent="0.3">
      <c r="A72" t="s">
        <v>1140</v>
      </c>
      <c r="B72">
        <v>331620</v>
      </c>
      <c r="C72" s="148">
        <v>169</v>
      </c>
      <c r="D72" t="s">
        <v>103</v>
      </c>
      <c r="E72" t="s">
        <v>144</v>
      </c>
      <c r="F72" s="23" t="s">
        <v>717</v>
      </c>
      <c r="G72" t="s">
        <v>14</v>
      </c>
      <c r="H72" s="384">
        <v>3253.6249999999995</v>
      </c>
      <c r="I72" s="385">
        <v>1953.8018125000001</v>
      </c>
      <c r="J72" s="386">
        <v>0.60050000000000014</v>
      </c>
      <c r="K72" s="385">
        <v>19109.400000000001</v>
      </c>
      <c r="L72" s="385">
        <v>11475.194700000004</v>
      </c>
      <c r="M72" s="386">
        <v>0.60050000000000014</v>
      </c>
      <c r="N72" s="385">
        <v>9649.625</v>
      </c>
      <c r="O72" s="385">
        <v>5794.5998125000015</v>
      </c>
      <c r="P72" s="386">
        <v>0.60050000000000014</v>
      </c>
      <c r="Q72" s="147" t="s">
        <v>536</v>
      </c>
      <c r="R72" s="147">
        <v>12</v>
      </c>
      <c r="S72" t="s">
        <v>144</v>
      </c>
      <c r="T72" t="s">
        <v>2177</v>
      </c>
    </row>
    <row r="73" spans="1:20" x14ac:dyDescent="0.3">
      <c r="A73" t="s">
        <v>1141</v>
      </c>
      <c r="B73">
        <v>331630</v>
      </c>
      <c r="C73" s="148">
        <v>169</v>
      </c>
      <c r="D73" t="s">
        <v>103</v>
      </c>
      <c r="E73" t="s">
        <v>145</v>
      </c>
      <c r="F73" s="23" t="s">
        <v>719</v>
      </c>
      <c r="G73" t="s">
        <v>5</v>
      </c>
      <c r="H73" s="384">
        <v>6811.6825396825388</v>
      </c>
      <c r="I73" s="385">
        <v>3698.7436190476192</v>
      </c>
      <c r="J73" s="386">
        <v>0.54300000000000004</v>
      </c>
      <c r="K73" s="385">
        <v>10602.357142857143</v>
      </c>
      <c r="L73" s="385">
        <v>5757.0799285714284</v>
      </c>
      <c r="M73" s="386">
        <v>0.54300000000000004</v>
      </c>
      <c r="N73" s="385">
        <v>19603.714285714286</v>
      </c>
      <c r="O73" s="385">
        <v>10644.816857142856</v>
      </c>
      <c r="P73" s="386">
        <v>0.54300000000000004</v>
      </c>
      <c r="Q73" s="147" t="s">
        <v>536</v>
      </c>
      <c r="R73" s="147">
        <v>12</v>
      </c>
      <c r="S73" t="s">
        <v>145</v>
      </c>
      <c r="T73" t="s">
        <v>2177</v>
      </c>
    </row>
    <row r="74" spans="1:20" x14ac:dyDescent="0.3">
      <c r="A74" t="s">
        <v>1142</v>
      </c>
      <c r="B74">
        <v>331640</v>
      </c>
      <c r="C74" s="148">
        <v>169</v>
      </c>
      <c r="D74" t="s">
        <v>103</v>
      </c>
      <c r="E74" t="s">
        <v>146</v>
      </c>
      <c r="F74" s="23" t="s">
        <v>678</v>
      </c>
      <c r="G74" t="s">
        <v>5</v>
      </c>
      <c r="H74" s="384">
        <v>4746.2913907284774</v>
      </c>
      <c r="I74" s="385">
        <v>2762.816218543046</v>
      </c>
      <c r="J74" s="386">
        <v>0.58209999999999984</v>
      </c>
      <c r="K74" s="385">
        <v>13098.263157894738</v>
      </c>
      <c r="L74" s="385">
        <v>7624.4989842105251</v>
      </c>
      <c r="M74" s="386">
        <v>0.58209999999999984</v>
      </c>
      <c r="N74" s="385">
        <v>18123.92105263158</v>
      </c>
      <c r="O74" s="385">
        <v>10549.93444473684</v>
      </c>
      <c r="P74" s="386">
        <v>0.58209999999999984</v>
      </c>
      <c r="Q74" s="147" t="s">
        <v>536</v>
      </c>
      <c r="R74" s="147">
        <v>12</v>
      </c>
      <c r="S74" t="s">
        <v>146</v>
      </c>
      <c r="T74" t="s">
        <v>2177</v>
      </c>
    </row>
    <row r="75" spans="1:20" x14ac:dyDescent="0.3">
      <c r="A75" t="s">
        <v>1143</v>
      </c>
      <c r="B75">
        <v>331650</v>
      </c>
      <c r="C75" s="148">
        <v>169</v>
      </c>
      <c r="D75" t="s">
        <v>103</v>
      </c>
      <c r="E75" t="s">
        <v>147</v>
      </c>
      <c r="F75" s="23" t="s">
        <v>680</v>
      </c>
      <c r="G75" t="s">
        <v>11</v>
      </c>
      <c r="H75" s="384">
        <v>6076.1612903225805</v>
      </c>
      <c r="I75" s="385">
        <v>3753.8524451612902</v>
      </c>
      <c r="J75" s="386">
        <v>0.61780000000000002</v>
      </c>
      <c r="K75" s="385">
        <v>4986.9473684210534</v>
      </c>
      <c r="L75" s="385">
        <v>3080.9360842105266</v>
      </c>
      <c r="M75" s="386">
        <v>0.61780000000000002</v>
      </c>
      <c r="N75" s="385">
        <v>27404.800000000003</v>
      </c>
      <c r="O75" s="385">
        <v>16930.685440000001</v>
      </c>
      <c r="P75" s="386">
        <v>0.61780000000000002</v>
      </c>
      <c r="Q75" s="147" t="s">
        <v>536</v>
      </c>
      <c r="R75" s="147">
        <v>12</v>
      </c>
      <c r="S75" t="s">
        <v>147</v>
      </c>
      <c r="T75" t="s">
        <v>2177</v>
      </c>
    </row>
    <row r="76" spans="1:20" x14ac:dyDescent="0.3">
      <c r="A76" t="s">
        <v>1084</v>
      </c>
      <c r="B76">
        <v>331190</v>
      </c>
      <c r="C76" s="148">
        <v>2</v>
      </c>
      <c r="D76" t="s">
        <v>80</v>
      </c>
      <c r="E76" t="s">
        <v>95</v>
      </c>
      <c r="F76" s="23" t="s">
        <v>1268</v>
      </c>
      <c r="G76" t="s">
        <v>13</v>
      </c>
      <c r="H76" s="384">
        <v>4875.5036710719542</v>
      </c>
      <c r="I76" s="385">
        <v>1313.4200597895256</v>
      </c>
      <c r="J76" s="386">
        <v>0.2693916666666667</v>
      </c>
      <c r="K76" s="385">
        <v>13586.280071813284</v>
      </c>
      <c r="L76" s="385">
        <v>3660.0306323459008</v>
      </c>
      <c r="M76" s="386">
        <v>0.2693916666666667</v>
      </c>
      <c r="N76" s="385">
        <v>21701.692307692309</v>
      </c>
      <c r="O76" s="385">
        <v>5846.2550602564106</v>
      </c>
      <c r="P76" s="386">
        <v>0.2693916666666667</v>
      </c>
      <c r="Q76" s="147" t="s">
        <v>536</v>
      </c>
      <c r="R76" s="147">
        <v>12</v>
      </c>
      <c r="S76" t="s">
        <v>95</v>
      </c>
      <c r="T76" t="s">
        <v>2177</v>
      </c>
    </row>
    <row r="77" spans="1:20" x14ac:dyDescent="0.3">
      <c r="A77" t="s">
        <v>1085</v>
      </c>
      <c r="B77">
        <v>331195</v>
      </c>
      <c r="C77" s="148">
        <v>2</v>
      </c>
      <c r="D77" t="s">
        <v>80</v>
      </c>
      <c r="E77" t="s">
        <v>96</v>
      </c>
      <c r="F77" s="23" t="s">
        <v>608</v>
      </c>
      <c r="G77" t="s">
        <v>7</v>
      </c>
      <c r="H77" s="384">
        <v>3952.8846153846152</v>
      </c>
      <c r="I77" s="385">
        <v>2398.1492147435893</v>
      </c>
      <c r="J77" s="386">
        <v>0.60668333333333324</v>
      </c>
      <c r="K77" s="385">
        <v>5964.333333333333</v>
      </c>
      <c r="L77" s="385">
        <v>3618.4616277777777</v>
      </c>
      <c r="M77" s="386">
        <v>0.60668333333333324</v>
      </c>
      <c r="N77" s="385">
        <v>15015.833333333338</v>
      </c>
      <c r="O77" s="385">
        <v>9109.8558194444468</v>
      </c>
      <c r="P77" s="386">
        <v>0.60668333333333324</v>
      </c>
      <c r="Q77" s="147" t="s">
        <v>536</v>
      </c>
      <c r="R77" s="147">
        <v>6</v>
      </c>
      <c r="S77" t="s">
        <v>96</v>
      </c>
      <c r="T77" t="s">
        <v>2177</v>
      </c>
    </row>
    <row r="78" spans="1:20" x14ac:dyDescent="0.3">
      <c r="A78" t="s">
        <v>1211</v>
      </c>
      <c r="B78">
        <v>332260</v>
      </c>
      <c r="C78" s="148">
        <v>343</v>
      </c>
      <c r="D78" t="s">
        <v>281</v>
      </c>
      <c r="E78" t="s">
        <v>285</v>
      </c>
      <c r="F78" s="23" t="s">
        <v>909</v>
      </c>
      <c r="G78" t="s">
        <v>9</v>
      </c>
      <c r="H78" s="384">
        <v>2419.878787878788</v>
      </c>
      <c r="I78" s="385">
        <v>2935.7969454545464</v>
      </c>
      <c r="J78" s="386">
        <v>1.2132000000000003</v>
      </c>
      <c r="K78" s="385">
        <v>8128.4444444444443</v>
      </c>
      <c r="L78" s="385">
        <v>9861.4288000000015</v>
      </c>
      <c r="M78" s="386">
        <v>1.2132000000000003</v>
      </c>
      <c r="N78" s="385">
        <v>7959.4444444444453</v>
      </c>
      <c r="O78" s="385">
        <v>9656.3980000000029</v>
      </c>
      <c r="P78" s="386">
        <v>1.2132000000000003</v>
      </c>
      <c r="Q78" s="147" t="s">
        <v>536</v>
      </c>
      <c r="R78" s="147">
        <v>12</v>
      </c>
      <c r="S78" t="s">
        <v>285</v>
      </c>
      <c r="T78" t="s">
        <v>2177</v>
      </c>
    </row>
    <row r="79" spans="1:20" x14ac:dyDescent="0.3">
      <c r="A79" t="s">
        <v>1144</v>
      </c>
      <c r="B79">
        <v>331680</v>
      </c>
      <c r="C79" s="148">
        <v>169</v>
      </c>
      <c r="D79" t="s">
        <v>103</v>
      </c>
      <c r="E79" t="s">
        <v>148</v>
      </c>
      <c r="F79" s="23" t="s">
        <v>683</v>
      </c>
      <c r="G79" t="s">
        <v>5</v>
      </c>
      <c r="H79" s="384">
        <v>5167.7071428571435</v>
      </c>
      <c r="I79" s="385">
        <v>2881.5135028571431</v>
      </c>
      <c r="J79" s="386">
        <v>0.55759999999999998</v>
      </c>
      <c r="K79" s="385">
        <v>11814.235294117649</v>
      </c>
      <c r="L79" s="385">
        <v>6587.6176000000014</v>
      </c>
      <c r="M79" s="386">
        <v>0.55759999999999998</v>
      </c>
      <c r="N79" s="385">
        <v>21934.655172413793</v>
      </c>
      <c r="O79" s="385">
        <v>12230.763724137929</v>
      </c>
      <c r="P79" s="386">
        <v>0.55759999999999998</v>
      </c>
      <c r="Q79" s="147" t="s">
        <v>536</v>
      </c>
      <c r="R79" s="147">
        <v>12</v>
      </c>
      <c r="S79" t="s">
        <v>148</v>
      </c>
      <c r="T79" t="s">
        <v>2177</v>
      </c>
    </row>
    <row r="80" spans="1:20" x14ac:dyDescent="0.3">
      <c r="A80" t="s">
        <v>1243</v>
      </c>
      <c r="B80">
        <v>332570</v>
      </c>
      <c r="C80" s="148">
        <v>709</v>
      </c>
      <c r="D80" t="s">
        <v>347</v>
      </c>
      <c r="E80" t="s">
        <v>348</v>
      </c>
      <c r="F80" s="23" t="s">
        <v>978</v>
      </c>
      <c r="G80" t="s">
        <v>14</v>
      </c>
      <c r="H80" s="384">
        <v>0</v>
      </c>
      <c r="I80" s="385">
        <v>0</v>
      </c>
      <c r="J80" s="386">
        <v>0</v>
      </c>
      <c r="K80" s="385">
        <v>0</v>
      </c>
      <c r="L80" s="385">
        <v>0</v>
      </c>
      <c r="M80" s="386">
        <v>0</v>
      </c>
      <c r="N80" s="385">
        <v>0</v>
      </c>
      <c r="O80" s="385">
        <v>0</v>
      </c>
      <c r="P80" s="386" t="s">
        <v>490</v>
      </c>
      <c r="Q80" s="147">
        <v>0</v>
      </c>
      <c r="R80" s="147">
        <v>0</v>
      </c>
      <c r="S80" t="s">
        <v>348</v>
      </c>
      <c r="T80" t="e">
        <v>#N/A</v>
      </c>
    </row>
    <row r="81" spans="1:20" x14ac:dyDescent="0.3">
      <c r="A81" t="s">
        <v>1212</v>
      </c>
      <c r="B81">
        <v>332270</v>
      </c>
      <c r="C81" s="148">
        <v>343</v>
      </c>
      <c r="D81" t="s">
        <v>281</v>
      </c>
      <c r="E81" t="s">
        <v>286</v>
      </c>
      <c r="F81" s="23" t="s">
        <v>911</v>
      </c>
      <c r="G81" t="s">
        <v>9</v>
      </c>
      <c r="H81" s="384">
        <v>1817.5882352941178</v>
      </c>
      <c r="I81" s="385">
        <v>2205.0980470588238</v>
      </c>
      <c r="J81" s="386">
        <v>1.2132000000000003</v>
      </c>
      <c r="K81" s="385">
        <v>11101.750000000002</v>
      </c>
      <c r="L81" s="385">
        <v>13468.643100000007</v>
      </c>
      <c r="M81" s="386">
        <v>1.2132000000000003</v>
      </c>
      <c r="N81" s="385">
        <v>3575.666666666667</v>
      </c>
      <c r="O81" s="385">
        <v>4337.9988000000012</v>
      </c>
      <c r="P81" s="386">
        <v>1.2132000000000003</v>
      </c>
      <c r="Q81" s="147" t="s">
        <v>536</v>
      </c>
      <c r="R81" s="147">
        <v>12</v>
      </c>
      <c r="S81" t="s">
        <v>286</v>
      </c>
      <c r="T81" t="s">
        <v>2177</v>
      </c>
    </row>
    <row r="82" spans="1:20" x14ac:dyDescent="0.3">
      <c r="A82" t="s">
        <v>1066</v>
      </c>
      <c r="B82">
        <v>331050</v>
      </c>
      <c r="C82" s="148">
        <v>2</v>
      </c>
      <c r="D82" t="s">
        <v>80</v>
      </c>
      <c r="E82" t="s">
        <v>81</v>
      </c>
      <c r="F82" s="23" t="s">
        <v>614</v>
      </c>
      <c r="G82" t="s">
        <v>14</v>
      </c>
      <c r="H82" s="384">
        <v>2868.6714285714288</v>
      </c>
      <c r="I82" s="385">
        <v>2511.3784021428573</v>
      </c>
      <c r="J82" s="386">
        <v>0.87545000000000006</v>
      </c>
      <c r="K82" s="385">
        <v>3711.636363636364</v>
      </c>
      <c r="L82" s="385">
        <v>3249.3520545454544</v>
      </c>
      <c r="M82" s="386">
        <v>0.87544999999999995</v>
      </c>
      <c r="N82" s="385">
        <v>11110.807692307691</v>
      </c>
      <c r="O82" s="385">
        <v>9726.9565942307672</v>
      </c>
      <c r="P82" s="386">
        <v>0.87544999999999995</v>
      </c>
      <c r="Q82" s="147" t="s">
        <v>536</v>
      </c>
      <c r="R82" s="147">
        <v>12</v>
      </c>
      <c r="S82" t="s">
        <v>615</v>
      </c>
      <c r="T82" t="s">
        <v>2177</v>
      </c>
    </row>
    <row r="83" spans="1:20" x14ac:dyDescent="0.3">
      <c r="A83" t="s">
        <v>1244</v>
      </c>
      <c r="B83">
        <v>332580</v>
      </c>
      <c r="C83" s="148">
        <v>394</v>
      </c>
      <c r="D83" t="s">
        <v>349</v>
      </c>
      <c r="E83" t="s">
        <v>350</v>
      </c>
      <c r="F83" s="23" t="s">
        <v>980</v>
      </c>
      <c r="G83" t="s">
        <v>14</v>
      </c>
      <c r="H83" s="384">
        <v>835.48648648648634</v>
      </c>
      <c r="I83" s="385">
        <v>853.86718918918916</v>
      </c>
      <c r="J83" s="386">
        <v>1.022</v>
      </c>
      <c r="K83" s="385">
        <v>2055.0769230769229</v>
      </c>
      <c r="L83" s="385">
        <v>2100.2886153846157</v>
      </c>
      <c r="M83" s="386">
        <v>1.022</v>
      </c>
      <c r="N83" s="385">
        <v>805.125</v>
      </c>
      <c r="O83" s="385">
        <v>822.83775000000003</v>
      </c>
      <c r="P83" s="386">
        <v>1.022</v>
      </c>
      <c r="Q83" s="147" t="s">
        <v>536</v>
      </c>
      <c r="R83" s="147">
        <v>3</v>
      </c>
      <c r="S83" t="s">
        <v>350</v>
      </c>
      <c r="T83" t="s">
        <v>2177</v>
      </c>
    </row>
    <row r="84" spans="1:20" x14ac:dyDescent="0.3">
      <c r="A84" t="s">
        <v>1246</v>
      </c>
      <c r="B84">
        <v>332600</v>
      </c>
      <c r="C84" s="148">
        <v>92</v>
      </c>
      <c r="D84" t="s">
        <v>353</v>
      </c>
      <c r="E84" t="s">
        <v>354</v>
      </c>
      <c r="F84" s="23" t="s">
        <v>984</v>
      </c>
      <c r="G84" t="s">
        <v>14</v>
      </c>
      <c r="H84" s="384">
        <v>2754.1981981981985</v>
      </c>
      <c r="I84" s="385">
        <v>2003.6332858858859</v>
      </c>
      <c r="J84" s="386">
        <v>0.72748333333333326</v>
      </c>
      <c r="K84" s="385">
        <v>12245.767441860462</v>
      </c>
      <c r="L84" s="385">
        <v>8908.5917178294549</v>
      </c>
      <c r="M84" s="386">
        <v>0.72748333333333326</v>
      </c>
      <c r="N84" s="385">
        <v>24495.846153846156</v>
      </c>
      <c r="O84" s="385">
        <v>17820.319812820511</v>
      </c>
      <c r="P84" s="386">
        <v>0.72748333333333326</v>
      </c>
      <c r="Q84" s="147" t="s">
        <v>536</v>
      </c>
      <c r="R84" s="147">
        <v>12</v>
      </c>
      <c r="S84" t="s">
        <v>354</v>
      </c>
      <c r="T84" t="s">
        <v>2177</v>
      </c>
    </row>
    <row r="85" spans="1:20" x14ac:dyDescent="0.3">
      <c r="A85" t="s">
        <v>1247</v>
      </c>
      <c r="B85">
        <v>332610</v>
      </c>
      <c r="C85" s="148">
        <v>586</v>
      </c>
      <c r="D85" t="s">
        <v>355</v>
      </c>
      <c r="E85" t="s">
        <v>356</v>
      </c>
      <c r="F85" s="23" t="s">
        <v>986</v>
      </c>
      <c r="G85" t="s">
        <v>7</v>
      </c>
      <c r="H85" s="384">
        <v>3121.6499999999996</v>
      </c>
      <c r="I85" s="385">
        <v>2871.9180000000001</v>
      </c>
      <c r="J85" s="386">
        <v>0.92</v>
      </c>
      <c r="K85" s="385">
        <v>3366.6923076923085</v>
      </c>
      <c r="L85" s="385">
        <v>3097.356923076924</v>
      </c>
      <c r="M85" s="386">
        <v>0.92</v>
      </c>
      <c r="N85" s="385">
        <v>11671.300000000001</v>
      </c>
      <c r="O85" s="385">
        <v>10737.596</v>
      </c>
      <c r="P85" s="386">
        <v>0.92</v>
      </c>
      <c r="Q85" s="147" t="s">
        <v>536</v>
      </c>
      <c r="R85" s="147">
        <v>12</v>
      </c>
      <c r="S85" t="s">
        <v>356</v>
      </c>
      <c r="T85" t="s">
        <v>2177</v>
      </c>
    </row>
    <row r="86" spans="1:20" x14ac:dyDescent="0.3">
      <c r="A86" t="s">
        <v>1145</v>
      </c>
      <c r="B86">
        <v>331685</v>
      </c>
      <c r="C86" s="148">
        <v>61</v>
      </c>
      <c r="D86" t="s">
        <v>1274</v>
      </c>
      <c r="E86" t="s">
        <v>149</v>
      </c>
      <c r="F86" s="23" t="s">
        <v>721</v>
      </c>
      <c r="G86" t="s">
        <v>5</v>
      </c>
      <c r="H86" s="384">
        <v>3821.8918918918916</v>
      </c>
      <c r="I86" s="385">
        <v>2076.8160540540539</v>
      </c>
      <c r="J86" s="386">
        <v>0.54339999999999999</v>
      </c>
      <c r="K86" s="385">
        <v>2762.1875000000005</v>
      </c>
      <c r="L86" s="385">
        <v>1500.9726875000003</v>
      </c>
      <c r="M86" s="386">
        <v>0.54339999999999999</v>
      </c>
      <c r="N86" s="385">
        <v>17197.692307692312</v>
      </c>
      <c r="O86" s="385">
        <v>9345.2260000000006</v>
      </c>
      <c r="P86" s="386">
        <v>0.54339999999999999</v>
      </c>
      <c r="Q86" s="147" t="s">
        <v>536</v>
      </c>
      <c r="R86" s="147">
        <v>12</v>
      </c>
      <c r="S86" t="s">
        <v>149</v>
      </c>
      <c r="T86" t="s">
        <v>2177</v>
      </c>
    </row>
    <row r="87" spans="1:20" x14ac:dyDescent="0.3">
      <c r="A87" t="s">
        <v>1251</v>
      </c>
      <c r="B87">
        <v>332630</v>
      </c>
      <c r="C87" s="148">
        <v>363</v>
      </c>
      <c r="D87" t="s">
        <v>363</v>
      </c>
      <c r="E87" t="s">
        <v>364</v>
      </c>
      <c r="F87" s="23" t="s">
        <v>1001</v>
      </c>
      <c r="G87" t="s">
        <v>13</v>
      </c>
      <c r="H87" s="384">
        <v>1899.1190476190477</v>
      </c>
      <c r="I87" s="385">
        <v>1069.8370634920634</v>
      </c>
      <c r="J87" s="386">
        <v>0.56333333333333335</v>
      </c>
      <c r="K87" s="385">
        <v>2350.4814814814818</v>
      </c>
      <c r="L87" s="385">
        <v>1324.1045679012348</v>
      </c>
      <c r="M87" s="386">
        <v>0.56333333333333335</v>
      </c>
      <c r="N87" s="385">
        <v>1937.2666666666664</v>
      </c>
      <c r="O87" s="385">
        <v>1091.326888888889</v>
      </c>
      <c r="P87" s="386">
        <v>0.56333333333333335</v>
      </c>
      <c r="Q87" s="147" t="s">
        <v>536</v>
      </c>
      <c r="R87" s="147">
        <v>6</v>
      </c>
      <c r="S87" t="s">
        <v>364</v>
      </c>
      <c r="T87" t="s">
        <v>2177</v>
      </c>
    </row>
    <row r="88" spans="1:20" x14ac:dyDescent="0.3">
      <c r="A88" t="s">
        <v>1086</v>
      </c>
      <c r="B88">
        <v>331200</v>
      </c>
      <c r="C88" s="148">
        <v>2</v>
      </c>
      <c r="D88" t="s">
        <v>80</v>
      </c>
      <c r="E88" t="s">
        <v>394</v>
      </c>
      <c r="F88" s="23" t="s">
        <v>611</v>
      </c>
      <c r="G88" t="s">
        <v>14</v>
      </c>
      <c r="H88" s="384">
        <v>3616.8541666666661</v>
      </c>
      <c r="I88" s="385">
        <v>1498.9750689236105</v>
      </c>
      <c r="J88" s="386">
        <v>0.41444166666666654</v>
      </c>
      <c r="K88" s="385">
        <v>5451.8</v>
      </c>
      <c r="L88" s="385">
        <v>2259.453078333333</v>
      </c>
      <c r="M88" s="386">
        <v>0.4144416666666666</v>
      </c>
      <c r="N88" s="385">
        <v>17819</v>
      </c>
      <c r="O88" s="385">
        <v>7384.9360583333319</v>
      </c>
      <c r="P88" s="386">
        <v>0.4144416666666666</v>
      </c>
      <c r="Q88" s="147" t="s">
        <v>536</v>
      </c>
      <c r="R88" s="147">
        <v>12</v>
      </c>
      <c r="S88" t="s">
        <v>394</v>
      </c>
      <c r="T88" t="s">
        <v>2177</v>
      </c>
    </row>
    <row r="89" spans="1:20" x14ac:dyDescent="0.3">
      <c r="A89" t="s">
        <v>1087</v>
      </c>
      <c r="B89">
        <v>331210</v>
      </c>
      <c r="C89" s="148">
        <v>2</v>
      </c>
      <c r="D89" t="s">
        <v>80</v>
      </c>
      <c r="E89" t="s">
        <v>412</v>
      </c>
      <c r="F89" s="23" t="s">
        <v>587</v>
      </c>
      <c r="G89" t="s">
        <v>13</v>
      </c>
      <c r="H89" s="384">
        <v>4757.8823529411766</v>
      </c>
      <c r="I89" s="385">
        <v>1345.8859705882355</v>
      </c>
      <c r="J89" s="386">
        <v>0.28287500000000004</v>
      </c>
      <c r="K89" s="385">
        <v>7326.3906249999991</v>
      </c>
      <c r="L89" s="385">
        <v>2072.4527480468755</v>
      </c>
      <c r="M89" s="386">
        <v>0.28287500000000004</v>
      </c>
      <c r="N89" s="385">
        <v>14945.836363636367</v>
      </c>
      <c r="O89" s="385">
        <v>4227.8034613636373</v>
      </c>
      <c r="P89" s="386">
        <v>0.28287500000000004</v>
      </c>
      <c r="Q89" s="147" t="s">
        <v>536</v>
      </c>
      <c r="R89" s="147">
        <v>12</v>
      </c>
      <c r="S89" t="s">
        <v>1088</v>
      </c>
      <c r="T89" t="s">
        <v>2177</v>
      </c>
    </row>
    <row r="90" spans="1:20" x14ac:dyDescent="0.3">
      <c r="A90" t="s">
        <v>1146</v>
      </c>
      <c r="B90">
        <v>331690</v>
      </c>
      <c r="C90" s="148">
        <v>169</v>
      </c>
      <c r="D90" t="s">
        <v>103</v>
      </c>
      <c r="E90" t="s">
        <v>150</v>
      </c>
      <c r="F90" s="23" t="s">
        <v>685</v>
      </c>
      <c r="G90" t="s">
        <v>6</v>
      </c>
      <c r="H90" s="384">
        <v>4947.7370689655172</v>
      </c>
      <c r="I90" s="385">
        <v>2890.9627693965513</v>
      </c>
      <c r="J90" s="386">
        <v>0.58429999999999993</v>
      </c>
      <c r="K90" s="385">
        <v>12412.933333333334</v>
      </c>
      <c r="L90" s="385">
        <v>7252.8769466666663</v>
      </c>
      <c r="M90" s="386">
        <v>0.58429999999999993</v>
      </c>
      <c r="N90" s="385">
        <v>21190.037037037036</v>
      </c>
      <c r="O90" s="385">
        <v>12381.338640740738</v>
      </c>
      <c r="P90" s="386">
        <v>0.58429999999999993</v>
      </c>
      <c r="Q90" s="147" t="s">
        <v>536</v>
      </c>
      <c r="R90" s="147">
        <v>12</v>
      </c>
      <c r="S90" t="s">
        <v>150</v>
      </c>
      <c r="T90" t="s">
        <v>2177</v>
      </c>
    </row>
    <row r="91" spans="1:20" x14ac:dyDescent="0.3">
      <c r="A91" t="s">
        <v>1089</v>
      </c>
      <c r="B91">
        <v>331220</v>
      </c>
      <c r="C91" s="148">
        <v>2</v>
      </c>
      <c r="D91" t="s">
        <v>80</v>
      </c>
      <c r="E91" t="s">
        <v>100</v>
      </c>
      <c r="F91" s="23" t="s">
        <v>611</v>
      </c>
      <c r="G91" t="s">
        <v>14</v>
      </c>
      <c r="H91" s="384">
        <v>4785.5136540962285</v>
      </c>
      <c r="I91" s="385">
        <v>1983.4358925010833</v>
      </c>
      <c r="J91" s="386">
        <v>0.41446666666666659</v>
      </c>
      <c r="K91" s="385">
        <v>17427.567567567563</v>
      </c>
      <c r="L91" s="385">
        <v>7223.1458378378366</v>
      </c>
      <c r="M91" s="386">
        <v>0.41446666666666659</v>
      </c>
      <c r="N91" s="385">
        <v>16072.395061728397</v>
      </c>
      <c r="O91" s="385">
        <v>6661.4720065843621</v>
      </c>
      <c r="P91" s="386">
        <v>0.41446666666666659</v>
      </c>
      <c r="Q91" s="147" t="s">
        <v>536</v>
      </c>
      <c r="R91" s="147">
        <v>12</v>
      </c>
      <c r="S91" t="s">
        <v>1090</v>
      </c>
      <c r="T91" t="s">
        <v>2177</v>
      </c>
    </row>
    <row r="92" spans="1:20" x14ac:dyDescent="0.3">
      <c r="A92" t="s">
        <v>1147</v>
      </c>
      <c r="B92">
        <v>331700</v>
      </c>
      <c r="C92" s="148">
        <v>169</v>
      </c>
      <c r="D92" t="s">
        <v>103</v>
      </c>
      <c r="E92" t="s">
        <v>151</v>
      </c>
      <c r="F92" s="23" t="s">
        <v>687</v>
      </c>
      <c r="G92" t="s">
        <v>9</v>
      </c>
      <c r="H92" s="384">
        <v>5473.9124087591235</v>
      </c>
      <c r="I92" s="385">
        <v>2963.8498737226282</v>
      </c>
      <c r="J92" s="386">
        <v>0.5414500000000001</v>
      </c>
      <c r="K92" s="385">
        <v>2565.2857142857142</v>
      </c>
      <c r="L92" s="385">
        <v>1388.9739500000003</v>
      </c>
      <c r="M92" s="386">
        <v>0.5414500000000001</v>
      </c>
      <c r="N92" s="385">
        <v>31607.17391304348</v>
      </c>
      <c r="O92" s="385">
        <v>17113.704315217397</v>
      </c>
      <c r="P92" s="386">
        <v>0.5414500000000001</v>
      </c>
      <c r="Q92" s="147" t="s">
        <v>536</v>
      </c>
      <c r="R92" s="147">
        <v>12</v>
      </c>
      <c r="S92" t="s">
        <v>151</v>
      </c>
      <c r="T92" t="s">
        <v>2177</v>
      </c>
    </row>
    <row r="93" spans="1:20" x14ac:dyDescent="0.3">
      <c r="A93" t="s">
        <v>1093</v>
      </c>
      <c r="B93">
        <v>331250</v>
      </c>
      <c r="C93" s="148">
        <v>169</v>
      </c>
      <c r="D93" t="s">
        <v>103</v>
      </c>
      <c r="E93" t="s">
        <v>105</v>
      </c>
      <c r="F93" s="23" t="s">
        <v>629</v>
      </c>
      <c r="G93" t="s">
        <v>11</v>
      </c>
      <c r="H93" s="384">
        <v>5129.3218390804604</v>
      </c>
      <c r="I93" s="385">
        <v>3169.407964367816</v>
      </c>
      <c r="J93" s="386">
        <v>0.61789999999999989</v>
      </c>
      <c r="K93" s="385">
        <v>4227.6666666666661</v>
      </c>
      <c r="L93" s="385">
        <v>2612.2752333333324</v>
      </c>
      <c r="M93" s="386">
        <v>0.61789999999999989</v>
      </c>
      <c r="N93" s="385">
        <v>27059.833333333328</v>
      </c>
      <c r="O93" s="385">
        <v>16720.271016666662</v>
      </c>
      <c r="P93" s="386">
        <v>0.61789999999999989</v>
      </c>
      <c r="Q93" s="147" t="s">
        <v>536</v>
      </c>
      <c r="R93" s="147">
        <v>12</v>
      </c>
      <c r="S93" t="s">
        <v>105</v>
      </c>
      <c r="T93" t="s">
        <v>2177</v>
      </c>
    </row>
    <row r="94" spans="1:20" x14ac:dyDescent="0.3">
      <c r="A94" t="s">
        <v>1252</v>
      </c>
      <c r="B94">
        <v>332710</v>
      </c>
      <c r="C94" s="148">
        <v>664</v>
      </c>
      <c r="D94" t="s">
        <v>365</v>
      </c>
      <c r="E94" t="s">
        <v>366</v>
      </c>
      <c r="F94" s="23" t="s">
        <v>1006</v>
      </c>
      <c r="G94" t="s">
        <v>9</v>
      </c>
      <c r="H94" s="384">
        <v>1181.0297029702972</v>
      </c>
      <c r="I94" s="385">
        <v>885.77227722772284</v>
      </c>
      <c r="J94" s="386">
        <v>0.75</v>
      </c>
      <c r="K94" s="385">
        <v>14345.714285714288</v>
      </c>
      <c r="L94" s="385">
        <v>10759.285714285716</v>
      </c>
      <c r="M94" s="386">
        <v>0.75</v>
      </c>
      <c r="N94" s="385">
        <v>1116.4000000000001</v>
      </c>
      <c r="O94" s="385">
        <v>837.30000000000018</v>
      </c>
      <c r="P94" s="386">
        <v>0.75</v>
      </c>
      <c r="Q94" s="147" t="s">
        <v>536</v>
      </c>
      <c r="R94" s="147">
        <v>12</v>
      </c>
      <c r="S94" t="s">
        <v>366</v>
      </c>
      <c r="T94" t="e">
        <v>#N/A</v>
      </c>
    </row>
    <row r="95" spans="1:20" x14ac:dyDescent="0.3">
      <c r="A95" t="s">
        <v>1253</v>
      </c>
      <c r="B95">
        <v>332720</v>
      </c>
      <c r="C95" s="148">
        <v>344</v>
      </c>
      <c r="D95" t="s">
        <v>367</v>
      </c>
      <c r="E95" t="s">
        <v>368</v>
      </c>
      <c r="F95" s="23" t="s">
        <v>1008</v>
      </c>
      <c r="G95" t="s">
        <v>9</v>
      </c>
      <c r="H95" s="384">
        <v>3148.5668789808919</v>
      </c>
      <c r="I95" s="385">
        <v>2046.5684713375801</v>
      </c>
      <c r="J95" s="386">
        <v>0.65000000000000024</v>
      </c>
      <c r="K95" s="385">
        <v>15777.9</v>
      </c>
      <c r="L95" s="385">
        <v>10255.635000000004</v>
      </c>
      <c r="M95" s="386">
        <v>0.65000000000000024</v>
      </c>
      <c r="N95" s="385">
        <v>3537.75</v>
      </c>
      <c r="O95" s="385">
        <v>2299.5375000000004</v>
      </c>
      <c r="P95" s="386">
        <v>0.65000000000000013</v>
      </c>
      <c r="Q95" s="147" t="s">
        <v>536</v>
      </c>
      <c r="R95" s="147">
        <v>12</v>
      </c>
      <c r="S95" t="s">
        <v>368</v>
      </c>
      <c r="T95" t="s">
        <v>2177</v>
      </c>
    </row>
    <row r="96" spans="1:20" x14ac:dyDescent="0.3">
      <c r="A96" t="s">
        <v>1148</v>
      </c>
      <c r="B96">
        <v>331710</v>
      </c>
      <c r="C96" s="148">
        <v>169</v>
      </c>
      <c r="D96" t="s">
        <v>103</v>
      </c>
      <c r="E96" t="s">
        <v>152</v>
      </c>
      <c r="F96" s="23" t="s">
        <v>687</v>
      </c>
      <c r="G96" t="s">
        <v>9</v>
      </c>
      <c r="H96" s="384">
        <v>4244.9139784946246</v>
      </c>
      <c r="I96" s="385">
        <v>2298.4086736559143</v>
      </c>
      <c r="J96" s="386">
        <v>0.5414500000000001</v>
      </c>
      <c r="K96" s="385">
        <v>0</v>
      </c>
      <c r="L96" s="385">
        <v>0</v>
      </c>
      <c r="M96" s="386">
        <v>0</v>
      </c>
      <c r="N96" s="385">
        <v>25189.045454545452</v>
      </c>
      <c r="O96" s="385">
        <v>13638.60866136364</v>
      </c>
      <c r="P96" s="386">
        <v>0.5414500000000001</v>
      </c>
      <c r="Q96" s="147" t="s">
        <v>536</v>
      </c>
      <c r="R96" s="147">
        <v>12</v>
      </c>
      <c r="S96" t="s">
        <v>152</v>
      </c>
      <c r="T96" t="s">
        <v>2177</v>
      </c>
    </row>
    <row r="97" spans="1:20" x14ac:dyDescent="0.3">
      <c r="A97" t="s">
        <v>1254</v>
      </c>
      <c r="B97">
        <v>332730</v>
      </c>
      <c r="C97" s="148">
        <v>729</v>
      </c>
      <c r="D97" t="s">
        <v>369</v>
      </c>
      <c r="E97" t="s">
        <v>370</v>
      </c>
      <c r="F97" s="23" t="s">
        <v>1010</v>
      </c>
      <c r="G97" t="s">
        <v>6</v>
      </c>
      <c r="H97" s="384">
        <v>3744.939393939394</v>
      </c>
      <c r="I97" s="385">
        <v>1898.2161553030305</v>
      </c>
      <c r="J97" s="386">
        <v>0.50687500000000008</v>
      </c>
      <c r="K97" s="385">
        <v>22481.333333333336</v>
      </c>
      <c r="L97" s="385">
        <v>11395.225833333334</v>
      </c>
      <c r="M97" s="386">
        <v>0.50687500000000008</v>
      </c>
      <c r="N97" s="385">
        <v>4053.375</v>
      </c>
      <c r="O97" s="385">
        <v>2054.5544531250002</v>
      </c>
      <c r="P97" s="386">
        <v>0.50687500000000008</v>
      </c>
      <c r="Q97" s="147" t="s">
        <v>536</v>
      </c>
      <c r="R97" s="147">
        <v>4</v>
      </c>
      <c r="S97" t="s">
        <v>370</v>
      </c>
      <c r="T97" t="s">
        <v>2177</v>
      </c>
    </row>
    <row r="98" spans="1:20" x14ac:dyDescent="0.3">
      <c r="A98" t="s">
        <v>1256</v>
      </c>
      <c r="B98">
        <v>332850</v>
      </c>
      <c r="C98" s="148">
        <v>741</v>
      </c>
      <c r="D98" t="s">
        <v>373</v>
      </c>
      <c r="E98" t="s">
        <v>374</v>
      </c>
      <c r="F98" s="23" t="s">
        <v>1017</v>
      </c>
      <c r="G98" t="s">
        <v>5</v>
      </c>
      <c r="H98" s="384">
        <v>4751.1861313868612</v>
      </c>
      <c r="I98" s="385">
        <v>2160.6414864659359</v>
      </c>
      <c r="J98" s="386">
        <v>0.45475833333333326</v>
      </c>
      <c r="K98" s="385">
        <v>33969.843137254895</v>
      </c>
      <c r="L98" s="385">
        <v>15448.069248692807</v>
      </c>
      <c r="M98" s="386">
        <v>0.45475833333333332</v>
      </c>
      <c r="N98" s="385">
        <v>12360.971830985916</v>
      </c>
      <c r="O98" s="385">
        <v>5621.254948239437</v>
      </c>
      <c r="P98" s="386">
        <v>0.45475833333333332</v>
      </c>
      <c r="Q98" s="147" t="s">
        <v>536</v>
      </c>
      <c r="R98" s="147">
        <v>3</v>
      </c>
      <c r="S98" t="s">
        <v>374</v>
      </c>
      <c r="T98" t="s">
        <v>2177</v>
      </c>
    </row>
    <row r="99" spans="1:20" x14ac:dyDescent="0.3">
      <c r="A99" t="s">
        <v>1257</v>
      </c>
      <c r="B99">
        <v>332860</v>
      </c>
      <c r="C99" s="148">
        <v>106</v>
      </c>
      <c r="D99" t="s">
        <v>375</v>
      </c>
      <c r="E99" t="s">
        <v>408</v>
      </c>
      <c r="F99" s="23" t="s">
        <v>1019</v>
      </c>
      <c r="G99" t="s">
        <v>4</v>
      </c>
      <c r="H99" s="384">
        <v>4715.814910025706</v>
      </c>
      <c r="I99" s="385">
        <v>1933.4448146529558</v>
      </c>
      <c r="J99" s="386">
        <v>0.40999166666666659</v>
      </c>
      <c r="K99" s="385">
        <v>245981.97849462365</v>
      </c>
      <c r="L99" s="385">
        <v>100850.5613329749</v>
      </c>
      <c r="M99" s="386">
        <v>0.40999166666666664</v>
      </c>
      <c r="N99" s="385">
        <v>46556.444444444445</v>
      </c>
      <c r="O99" s="385">
        <v>19087.754251851849</v>
      </c>
      <c r="P99" s="386">
        <v>0.40999166666666659</v>
      </c>
      <c r="Q99" s="147" t="s">
        <v>536</v>
      </c>
      <c r="R99" s="147">
        <v>12</v>
      </c>
      <c r="S99" t="s">
        <v>408</v>
      </c>
      <c r="T99" t="s">
        <v>2177</v>
      </c>
    </row>
    <row r="100" spans="1:20" x14ac:dyDescent="0.3">
      <c r="A100" t="s">
        <v>1259</v>
      </c>
      <c r="B100">
        <v>332880</v>
      </c>
      <c r="C100" s="148">
        <v>663</v>
      </c>
      <c r="D100" t="s">
        <v>378</v>
      </c>
      <c r="E100" t="s">
        <v>379</v>
      </c>
      <c r="F100" s="23" t="s">
        <v>1030</v>
      </c>
      <c r="G100" t="s">
        <v>14</v>
      </c>
      <c r="H100" s="384">
        <v>1777.9056603773586</v>
      </c>
      <c r="I100" s="385">
        <v>1600.1150943396233</v>
      </c>
      <c r="J100" s="386">
        <v>0.90000000000000013</v>
      </c>
      <c r="K100" s="385">
        <v>18989.714285714286</v>
      </c>
      <c r="L100" s="385">
        <v>17090.742857142861</v>
      </c>
      <c r="M100" s="386">
        <v>0.90000000000000024</v>
      </c>
      <c r="N100" s="385">
        <v>16387.099999999995</v>
      </c>
      <c r="O100" s="385">
        <v>14748.390000000005</v>
      </c>
      <c r="P100" s="386">
        <v>0.90000000000000036</v>
      </c>
      <c r="Q100" s="147" t="s">
        <v>536</v>
      </c>
      <c r="R100" s="147">
        <v>12</v>
      </c>
      <c r="S100" t="s">
        <v>379</v>
      </c>
      <c r="T100" t="s">
        <v>2177</v>
      </c>
    </row>
    <row r="101" spans="1:20" x14ac:dyDescent="0.3">
      <c r="A101" t="s">
        <v>1227</v>
      </c>
      <c r="B101">
        <v>332410</v>
      </c>
      <c r="C101" s="148">
        <v>254</v>
      </c>
      <c r="D101" t="s">
        <v>303</v>
      </c>
      <c r="E101" t="s">
        <v>310</v>
      </c>
      <c r="F101" s="23" t="s">
        <v>940</v>
      </c>
      <c r="G101" t="s">
        <v>10</v>
      </c>
      <c r="H101" s="384">
        <v>8688.8431372549003</v>
      </c>
      <c r="I101" s="385">
        <v>1646.8978096405222</v>
      </c>
      <c r="J101" s="386">
        <v>0.18954166666666664</v>
      </c>
      <c r="K101" s="385">
        <v>68594.362318840576</v>
      </c>
      <c r="L101" s="385">
        <v>13001.48975785024</v>
      </c>
      <c r="M101" s="386">
        <v>0.18954166666666664</v>
      </c>
      <c r="N101" s="385">
        <v>21429.714285714283</v>
      </c>
      <c r="O101" s="385">
        <v>4061.8237619047609</v>
      </c>
      <c r="P101" s="386">
        <v>0.18954166666666664</v>
      </c>
      <c r="Q101" s="147" t="s">
        <v>536</v>
      </c>
      <c r="R101" s="147">
        <v>12</v>
      </c>
      <c r="S101" t="s">
        <v>310</v>
      </c>
      <c r="T101" t="s">
        <v>2177</v>
      </c>
    </row>
    <row r="102" spans="1:20" x14ac:dyDescent="0.3">
      <c r="A102" t="s">
        <v>1149</v>
      </c>
      <c r="B102">
        <v>331730</v>
      </c>
      <c r="C102" s="148">
        <v>169</v>
      </c>
      <c r="D102" t="s">
        <v>103</v>
      </c>
      <c r="E102" t="s">
        <v>153</v>
      </c>
      <c r="F102" s="23" t="s">
        <v>723</v>
      </c>
      <c r="G102" t="s">
        <v>5</v>
      </c>
      <c r="H102" s="384">
        <v>4498.021739130435</v>
      </c>
      <c r="I102" s="385">
        <v>2701.0620543478267</v>
      </c>
      <c r="J102" s="386">
        <v>0.60050000000000014</v>
      </c>
      <c r="K102" s="385">
        <v>3126.4545454545455</v>
      </c>
      <c r="L102" s="385">
        <v>1877.4359545454547</v>
      </c>
      <c r="M102" s="386">
        <v>0.60050000000000014</v>
      </c>
      <c r="N102" s="385">
        <v>19630.944444444442</v>
      </c>
      <c r="O102" s="385">
        <v>11788.38213888889</v>
      </c>
      <c r="P102" s="386">
        <v>0.60050000000000014</v>
      </c>
      <c r="Q102" s="147" t="s">
        <v>536</v>
      </c>
      <c r="R102" s="147">
        <v>12</v>
      </c>
      <c r="S102" t="s">
        <v>153</v>
      </c>
      <c r="T102" t="s">
        <v>2177</v>
      </c>
    </row>
    <row r="103" spans="1:20" x14ac:dyDescent="0.3">
      <c r="A103" t="s">
        <v>1091</v>
      </c>
      <c r="B103">
        <v>331230</v>
      </c>
      <c r="C103" s="148">
        <v>2</v>
      </c>
      <c r="D103" t="s">
        <v>80</v>
      </c>
      <c r="E103" t="s">
        <v>102</v>
      </c>
      <c r="F103" s="23" t="s">
        <v>625</v>
      </c>
      <c r="G103" t="s">
        <v>13</v>
      </c>
      <c r="H103" s="384">
        <v>3314.7882352941174</v>
      </c>
      <c r="I103" s="385">
        <v>937.67072205882357</v>
      </c>
      <c r="J103" s="386">
        <v>0.28287500000000004</v>
      </c>
      <c r="K103" s="385">
        <v>4950.6153846153848</v>
      </c>
      <c r="L103" s="385">
        <v>1400.4053269230772</v>
      </c>
      <c r="M103" s="386">
        <v>0.28287500000000004</v>
      </c>
      <c r="N103" s="385">
        <v>4351.3333333333339</v>
      </c>
      <c r="O103" s="385">
        <v>1230.883416666667</v>
      </c>
      <c r="P103" s="386">
        <v>0.28287500000000004</v>
      </c>
      <c r="Q103" s="147" t="s">
        <v>536</v>
      </c>
      <c r="R103" s="147">
        <v>12</v>
      </c>
      <c r="S103" t="s">
        <v>102</v>
      </c>
      <c r="T103" t="s">
        <v>2177</v>
      </c>
    </row>
    <row r="104" spans="1:20" x14ac:dyDescent="0.3">
      <c r="A104" t="s">
        <v>1221</v>
      </c>
      <c r="B104">
        <v>332350</v>
      </c>
      <c r="C104" s="148">
        <v>254</v>
      </c>
      <c r="D104" t="s">
        <v>303</v>
      </c>
      <c r="E104" t="s">
        <v>304</v>
      </c>
      <c r="F104" s="23" t="s">
        <v>928</v>
      </c>
      <c r="G104" t="s">
        <v>10</v>
      </c>
      <c r="H104" s="384">
        <v>6957.0970873786391</v>
      </c>
      <c r="I104" s="385">
        <v>1230.65249894822</v>
      </c>
      <c r="J104" s="386">
        <v>0.17689166666666667</v>
      </c>
      <c r="K104" s="385">
        <v>49368.929824561412</v>
      </c>
      <c r="L104" s="385">
        <v>8732.9522782163749</v>
      </c>
      <c r="M104" s="386">
        <v>0.17689166666666667</v>
      </c>
      <c r="N104" s="385">
        <v>14985</v>
      </c>
      <c r="O104" s="385">
        <v>2650.7216250000001</v>
      </c>
      <c r="P104" s="386">
        <v>0.17689166666666667</v>
      </c>
      <c r="Q104" s="147" t="s">
        <v>536</v>
      </c>
      <c r="R104" s="147">
        <v>12</v>
      </c>
      <c r="S104" t="s">
        <v>304</v>
      </c>
      <c r="T104" t="s">
        <v>2177</v>
      </c>
    </row>
    <row r="105" spans="1:20" x14ac:dyDescent="0.3">
      <c r="A105" t="s">
        <v>1260</v>
      </c>
      <c r="B105">
        <v>332890</v>
      </c>
      <c r="C105" s="148">
        <v>409</v>
      </c>
      <c r="D105" t="s">
        <v>380</v>
      </c>
      <c r="E105" t="s">
        <v>381</v>
      </c>
      <c r="F105" s="23" t="s">
        <v>1269</v>
      </c>
      <c r="G105" t="s">
        <v>5</v>
      </c>
      <c r="H105" s="384">
        <v>3759.5820895522384</v>
      </c>
      <c r="I105" s="385">
        <v>2067.7701492537308</v>
      </c>
      <c r="J105" s="386">
        <v>0.54999999999999993</v>
      </c>
      <c r="K105" s="385">
        <v>13510.642857142857</v>
      </c>
      <c r="L105" s="385">
        <v>7430.8535714285708</v>
      </c>
      <c r="M105" s="386">
        <v>0.54999999999999993</v>
      </c>
      <c r="N105" s="385">
        <v>10001.333333333336</v>
      </c>
      <c r="O105" s="385">
        <v>5500.7333333333336</v>
      </c>
      <c r="P105" s="386">
        <v>0.54999999999999993</v>
      </c>
      <c r="Q105" s="147" t="s">
        <v>536</v>
      </c>
      <c r="R105" s="147">
        <v>12</v>
      </c>
      <c r="S105" t="s">
        <v>381</v>
      </c>
      <c r="T105" t="s">
        <v>2177</v>
      </c>
    </row>
    <row r="106" spans="1:20" x14ac:dyDescent="0.3">
      <c r="A106" t="s">
        <v>1150</v>
      </c>
      <c r="B106">
        <v>332900</v>
      </c>
      <c r="C106" s="148">
        <v>53</v>
      </c>
      <c r="D106" t="s">
        <v>103</v>
      </c>
      <c r="E106" t="s">
        <v>384</v>
      </c>
      <c r="F106" s="23" t="s">
        <v>691</v>
      </c>
      <c r="G106" t="s">
        <v>13</v>
      </c>
      <c r="H106" s="384">
        <v>4676.666666666667</v>
      </c>
      <c r="I106" s="385">
        <v>2214.869333333334</v>
      </c>
      <c r="J106" s="386">
        <v>0.47360000000000019</v>
      </c>
      <c r="K106" s="385">
        <v>16804.516666666663</v>
      </c>
      <c r="L106" s="385">
        <v>7958.6190933333355</v>
      </c>
      <c r="M106" s="386">
        <v>0.47360000000000019</v>
      </c>
      <c r="N106" s="385">
        <v>30870.421875</v>
      </c>
      <c r="O106" s="385">
        <v>14620.231800000007</v>
      </c>
      <c r="P106" s="386">
        <v>0.47360000000000019</v>
      </c>
      <c r="Q106" s="147" t="s">
        <v>536</v>
      </c>
      <c r="R106" s="147">
        <v>12</v>
      </c>
      <c r="S106" t="s">
        <v>384</v>
      </c>
      <c r="T106" t="s">
        <v>2177</v>
      </c>
    </row>
    <row r="107" spans="1:20" x14ac:dyDescent="0.3">
      <c r="A107" t="s">
        <v>1170</v>
      </c>
      <c r="B107">
        <v>0</v>
      </c>
      <c r="C107" s="148">
        <v>10</v>
      </c>
      <c r="D107" t="s">
        <v>773</v>
      </c>
      <c r="E107" t="s">
        <v>200</v>
      </c>
      <c r="F107" s="23" t="s">
        <v>775</v>
      </c>
      <c r="G107" t="s">
        <v>7</v>
      </c>
      <c r="H107" s="384">
        <v>5357.2615486872719</v>
      </c>
      <c r="I107" s="385">
        <v>1364.8720505151214</v>
      </c>
      <c r="J107" s="386">
        <v>0.25477047146401982</v>
      </c>
      <c r="K107" s="385">
        <v>86360.436893203878</v>
      </c>
      <c r="L107" s="385">
        <v>18641.747572815533</v>
      </c>
      <c r="M107" s="386">
        <v>0.21585981085144951</v>
      </c>
      <c r="N107" s="385">
        <v>0</v>
      </c>
      <c r="O107" s="385">
        <v>0</v>
      </c>
      <c r="P107" s="386" t="s">
        <v>490</v>
      </c>
      <c r="Q107" s="147" t="s">
        <v>1062</v>
      </c>
      <c r="R107" s="147">
        <v>0</v>
      </c>
      <c r="S107" t="s">
        <v>527</v>
      </c>
      <c r="T107" t="s">
        <v>490</v>
      </c>
    </row>
    <row r="108" spans="1:20" x14ac:dyDescent="0.3">
      <c r="A108" t="s">
        <v>1241</v>
      </c>
      <c r="B108">
        <v>0</v>
      </c>
      <c r="C108" s="148">
        <v>100</v>
      </c>
      <c r="D108" t="s">
        <v>342</v>
      </c>
      <c r="E108" t="s">
        <v>343</v>
      </c>
      <c r="F108" s="23" t="s">
        <v>971</v>
      </c>
      <c r="G108" t="s">
        <v>13</v>
      </c>
      <c r="H108" s="384">
        <v>10418.641390205372</v>
      </c>
      <c r="I108" s="385">
        <v>1935.7556608741443</v>
      </c>
      <c r="J108" s="386">
        <v>0.18579732120293152</v>
      </c>
      <c r="K108" s="385">
        <v>19935.24096385542</v>
      </c>
      <c r="L108" s="385">
        <v>3411.1445783132531</v>
      </c>
      <c r="M108" s="386">
        <v>0.17111127899070785</v>
      </c>
      <c r="N108" s="385">
        <v>841517.24137931038</v>
      </c>
      <c r="O108" s="385">
        <v>111517.24137931035</v>
      </c>
      <c r="P108" s="386">
        <v>0.13251925913784626</v>
      </c>
      <c r="Q108" s="147" t="s">
        <v>1062</v>
      </c>
      <c r="R108" s="147">
        <v>0</v>
      </c>
      <c r="S108" t="s">
        <v>343</v>
      </c>
      <c r="T108" t="s">
        <v>490</v>
      </c>
    </row>
    <row r="109" spans="1:20" x14ac:dyDescent="0.3">
      <c r="A109" t="s">
        <v>1157</v>
      </c>
      <c r="B109">
        <v>0</v>
      </c>
      <c r="C109" s="148">
        <v>214</v>
      </c>
      <c r="D109" t="s">
        <v>169</v>
      </c>
      <c r="E109" t="s">
        <v>741</v>
      </c>
      <c r="F109" s="23" t="s">
        <v>742</v>
      </c>
      <c r="G109" t="s">
        <v>10</v>
      </c>
      <c r="H109" s="384">
        <v>7083.7662337662341</v>
      </c>
      <c r="I109" s="385">
        <v>1097.1428571428569</v>
      </c>
      <c r="J109" s="386">
        <v>0.15488129067742229</v>
      </c>
      <c r="K109" s="385">
        <v>73316</v>
      </c>
      <c r="L109" s="385">
        <v>9419.7999999999993</v>
      </c>
      <c r="M109" s="386">
        <v>0.12848218669867423</v>
      </c>
      <c r="N109" s="385">
        <v>0</v>
      </c>
      <c r="O109" s="385">
        <v>0</v>
      </c>
      <c r="P109" s="386" t="s">
        <v>490</v>
      </c>
      <c r="Q109" s="147" t="s">
        <v>1062</v>
      </c>
      <c r="R109" s="147">
        <v>0</v>
      </c>
      <c r="S109" t="s">
        <v>741</v>
      </c>
      <c r="T109" t="s">
        <v>490</v>
      </c>
    </row>
    <row r="110" spans="1:20" x14ac:dyDescent="0.3">
      <c r="A110" t="s">
        <v>1232</v>
      </c>
      <c r="B110">
        <v>0</v>
      </c>
      <c r="C110" s="148">
        <v>212</v>
      </c>
      <c r="D110" t="s">
        <v>1275</v>
      </c>
      <c r="E110" t="s">
        <v>323</v>
      </c>
      <c r="F110" s="23" t="s">
        <v>849</v>
      </c>
      <c r="G110" t="s">
        <v>13</v>
      </c>
      <c r="H110" s="384">
        <v>15275.341480948959</v>
      </c>
      <c r="I110" s="385">
        <v>1558.5909417685118</v>
      </c>
      <c r="J110" s="386">
        <v>0.10203313253012049</v>
      </c>
      <c r="K110" s="385">
        <v>13562.015503875969</v>
      </c>
      <c r="L110" s="385">
        <v>1488.3720930232557</v>
      </c>
      <c r="M110" s="386">
        <v>0.10974564161188911</v>
      </c>
      <c r="N110" s="385">
        <v>593903.22580645164</v>
      </c>
      <c r="O110" s="385">
        <v>64290.322580645166</v>
      </c>
      <c r="P110" s="386">
        <v>0.1082505024170333</v>
      </c>
      <c r="Q110" s="147" t="s">
        <v>1062</v>
      </c>
      <c r="R110" s="147">
        <v>0</v>
      </c>
      <c r="S110" t="s">
        <v>323</v>
      </c>
      <c r="T110" t="s">
        <v>490</v>
      </c>
    </row>
    <row r="111" spans="1:20" x14ac:dyDescent="0.3">
      <c r="A111" t="s">
        <v>1152</v>
      </c>
      <c r="B111">
        <v>0</v>
      </c>
      <c r="C111" s="148">
        <v>121</v>
      </c>
      <c r="D111" t="s">
        <v>1276</v>
      </c>
      <c r="E111" t="s">
        <v>157</v>
      </c>
      <c r="F111" s="23" t="s">
        <v>585</v>
      </c>
      <c r="G111" t="s">
        <v>12</v>
      </c>
      <c r="H111" s="384">
        <v>4681.4449253670964</v>
      </c>
      <c r="I111" s="385">
        <v>1085.4172565834715</v>
      </c>
      <c r="J111" s="386">
        <v>0.2318551801607189</v>
      </c>
      <c r="K111" s="385">
        <v>125946.98269140808</v>
      </c>
      <c r="L111" s="385">
        <v>20542.024013722126</v>
      </c>
      <c r="M111" s="386">
        <v>0.16310056481506702</v>
      </c>
      <c r="N111" s="385">
        <v>0</v>
      </c>
      <c r="O111" s="385">
        <v>0</v>
      </c>
      <c r="P111" s="386" t="s">
        <v>490</v>
      </c>
      <c r="Q111" s="147" t="s">
        <v>1062</v>
      </c>
      <c r="R111" s="147">
        <v>0</v>
      </c>
      <c r="S111" t="s">
        <v>157</v>
      </c>
      <c r="T111" t="e">
        <v>#N/A</v>
      </c>
    </row>
    <row r="112" spans="1:20" x14ac:dyDescent="0.3">
      <c r="A112" t="s">
        <v>1187</v>
      </c>
      <c r="B112">
        <v>332650</v>
      </c>
      <c r="C112" s="148">
        <v>240</v>
      </c>
      <c r="D112" t="s">
        <v>240</v>
      </c>
      <c r="E112" t="s">
        <v>241</v>
      </c>
      <c r="F112" s="23" t="s">
        <v>840</v>
      </c>
      <c r="G112" t="s">
        <v>13</v>
      </c>
      <c r="H112" s="384">
        <v>3865.467005076142</v>
      </c>
      <c r="I112" s="385">
        <v>2382.0940418781724</v>
      </c>
      <c r="J112" s="386">
        <v>0.61624999999999996</v>
      </c>
      <c r="K112" s="385">
        <v>19277</v>
      </c>
      <c r="L112" s="385">
        <v>11879.451249999998</v>
      </c>
      <c r="M112" s="386">
        <v>0.61624999999999996</v>
      </c>
      <c r="N112" s="385">
        <v>15996.764705882353</v>
      </c>
      <c r="O112" s="385">
        <v>9858.0062500000004</v>
      </c>
      <c r="P112" s="386">
        <v>0.61624999999999996</v>
      </c>
      <c r="Q112" s="147" t="s">
        <v>536</v>
      </c>
      <c r="R112" s="147">
        <v>12</v>
      </c>
      <c r="S112" t="s">
        <v>241</v>
      </c>
      <c r="T112" t="s">
        <v>2177</v>
      </c>
    </row>
    <row r="113" spans="1:20" x14ac:dyDescent="0.3">
      <c r="A113" t="s">
        <v>1261</v>
      </c>
      <c r="B113">
        <v>0</v>
      </c>
      <c r="C113" s="148">
        <v>111</v>
      </c>
      <c r="D113" t="s">
        <v>1277</v>
      </c>
      <c r="E113" t="s">
        <v>383</v>
      </c>
      <c r="F113" s="23" t="s">
        <v>849</v>
      </c>
      <c r="G113" t="s">
        <v>13</v>
      </c>
      <c r="H113" s="384">
        <v>11550.580431177446</v>
      </c>
      <c r="I113" s="385">
        <v>1320.0663349917081</v>
      </c>
      <c r="J113" s="386">
        <v>0.11428571428571428</v>
      </c>
      <c r="K113" s="385">
        <v>23367.205542725173</v>
      </c>
      <c r="L113" s="385">
        <v>2688.2217090069284</v>
      </c>
      <c r="M113" s="386">
        <v>0.11504249851749358</v>
      </c>
      <c r="N113" s="385">
        <v>0</v>
      </c>
      <c r="O113" s="385">
        <v>0</v>
      </c>
      <c r="P113" s="386" t="s">
        <v>490</v>
      </c>
      <c r="Q113" s="147" t="s">
        <v>1062</v>
      </c>
      <c r="R113" s="147">
        <v>0</v>
      </c>
      <c r="S113" t="s">
        <v>383</v>
      </c>
      <c r="T113" t="s">
        <v>490</v>
      </c>
    </row>
    <row r="114" spans="1:20" x14ac:dyDescent="0.3">
      <c r="A114" t="s">
        <v>1153</v>
      </c>
      <c r="B114">
        <v>331760</v>
      </c>
      <c r="C114" s="148">
        <v>5</v>
      </c>
      <c r="D114" t="s">
        <v>159</v>
      </c>
      <c r="E114" t="s">
        <v>160</v>
      </c>
      <c r="F114" s="23" t="s">
        <v>731</v>
      </c>
      <c r="G114" t="s">
        <v>9</v>
      </c>
      <c r="H114" s="384">
        <v>4660.7486910994758</v>
      </c>
      <c r="I114" s="385">
        <v>5018.3446344240838</v>
      </c>
      <c r="J114" s="386">
        <v>1.0767250000000002</v>
      </c>
      <c r="K114" s="385">
        <v>17307.978260869564</v>
      </c>
      <c r="L114" s="385">
        <v>18635.932892934787</v>
      </c>
      <c r="M114" s="386">
        <v>1.0767250000000002</v>
      </c>
      <c r="N114" s="385">
        <v>11154.533333333335</v>
      </c>
      <c r="O114" s="385">
        <v>12010.364903333337</v>
      </c>
      <c r="P114" s="386">
        <v>1.0767250000000002</v>
      </c>
      <c r="Q114" s="147" t="s">
        <v>536</v>
      </c>
      <c r="R114" s="147">
        <v>12</v>
      </c>
      <c r="S114" t="s">
        <v>160</v>
      </c>
      <c r="T114" t="s">
        <v>2177</v>
      </c>
    </row>
    <row r="115" spans="1:20" x14ac:dyDescent="0.3">
      <c r="A115" t="s">
        <v>1094</v>
      </c>
      <c r="B115">
        <v>331260</v>
      </c>
      <c r="C115" s="148">
        <v>169</v>
      </c>
      <c r="D115" t="s">
        <v>103</v>
      </c>
      <c r="E115" t="s">
        <v>106</v>
      </c>
      <c r="F115" s="23" t="s">
        <v>693</v>
      </c>
      <c r="G115" t="s">
        <v>14</v>
      </c>
      <c r="H115" s="384">
        <v>3420.8780487804888</v>
      </c>
      <c r="I115" s="385">
        <v>1985.135531707318</v>
      </c>
      <c r="J115" s="386">
        <v>0.58030000000000015</v>
      </c>
      <c r="K115" s="385">
        <v>0</v>
      </c>
      <c r="L115" s="385">
        <v>0</v>
      </c>
      <c r="M115" s="386">
        <v>0</v>
      </c>
      <c r="N115" s="385">
        <v>10533.727272727274</v>
      </c>
      <c r="O115" s="385">
        <v>6112.7219363636386</v>
      </c>
      <c r="P115" s="386">
        <v>0.58030000000000015</v>
      </c>
      <c r="Q115" s="147" t="s">
        <v>536</v>
      </c>
      <c r="R115" s="147">
        <v>12</v>
      </c>
      <c r="S115" t="s">
        <v>106</v>
      </c>
      <c r="T115" t="s">
        <v>2177</v>
      </c>
    </row>
    <row r="116" spans="1:20" x14ac:dyDescent="0.3">
      <c r="A116" t="s">
        <v>1154</v>
      </c>
      <c r="B116">
        <v>331770</v>
      </c>
      <c r="C116" s="148">
        <v>747</v>
      </c>
      <c r="D116" t="s">
        <v>161</v>
      </c>
      <c r="E116" t="s">
        <v>162</v>
      </c>
      <c r="F116" s="23" t="s">
        <v>733</v>
      </c>
      <c r="G116" t="s">
        <v>14</v>
      </c>
      <c r="H116" s="384">
        <v>2172.9139784946233</v>
      </c>
      <c r="I116" s="385">
        <v>2172.9139784946233</v>
      </c>
      <c r="J116" s="386">
        <v>1</v>
      </c>
      <c r="K116" s="385">
        <v>31808.799999999999</v>
      </c>
      <c r="L116" s="385">
        <v>31808.799999999999</v>
      </c>
      <c r="M116" s="386">
        <v>1</v>
      </c>
      <c r="N116" s="385">
        <v>6933.3333333333358</v>
      </c>
      <c r="O116" s="385">
        <v>6933.3333333333358</v>
      </c>
      <c r="P116" s="386">
        <v>1</v>
      </c>
      <c r="Q116" s="147" t="s">
        <v>536</v>
      </c>
      <c r="R116" s="147">
        <v>12</v>
      </c>
      <c r="S116" t="s">
        <v>162</v>
      </c>
      <c r="T116" t="s">
        <v>2177</v>
      </c>
    </row>
    <row r="117" spans="1:20" x14ac:dyDescent="0.3">
      <c r="A117" t="s">
        <v>1155</v>
      </c>
      <c r="B117">
        <v>331750</v>
      </c>
      <c r="C117" s="148">
        <v>291</v>
      </c>
      <c r="D117" t="s">
        <v>1690</v>
      </c>
      <c r="E117" t="s">
        <v>164</v>
      </c>
      <c r="F117" s="23" t="s">
        <v>735</v>
      </c>
      <c r="G117" t="s">
        <v>4</v>
      </c>
      <c r="H117" s="384">
        <v>2896.6129032258059</v>
      </c>
      <c r="I117" s="385">
        <v>1810.3830645161288</v>
      </c>
      <c r="J117" s="386">
        <v>0.625</v>
      </c>
      <c r="K117" s="385">
        <v>10715.727272727274</v>
      </c>
      <c r="L117" s="385">
        <v>6697.329545454545</v>
      </c>
      <c r="M117" s="386">
        <v>0.625</v>
      </c>
      <c r="N117" s="385">
        <v>2664.8800000000006</v>
      </c>
      <c r="O117" s="385">
        <v>1665.5500000000004</v>
      </c>
      <c r="P117" s="386">
        <v>0.625</v>
      </c>
      <c r="Q117" s="147" t="s">
        <v>536</v>
      </c>
      <c r="R117" s="147">
        <v>12</v>
      </c>
      <c r="S117" t="s">
        <v>164</v>
      </c>
      <c r="T117" t="s">
        <v>2177</v>
      </c>
    </row>
    <row r="118" spans="1:20" x14ac:dyDescent="0.3">
      <c r="A118" t="s">
        <v>1156</v>
      </c>
      <c r="B118">
        <v>331780</v>
      </c>
      <c r="C118" s="148">
        <v>337</v>
      </c>
      <c r="D118" t="s">
        <v>165</v>
      </c>
      <c r="E118" t="s">
        <v>166</v>
      </c>
      <c r="F118" s="23" t="s">
        <v>737</v>
      </c>
      <c r="G118" t="s">
        <v>9</v>
      </c>
      <c r="H118" s="384">
        <v>4391.0133333333333</v>
      </c>
      <c r="I118" s="385">
        <v>2971.2523555555558</v>
      </c>
      <c r="J118" s="386">
        <v>0.67666666666666664</v>
      </c>
      <c r="K118" s="385">
        <v>29421.090909090912</v>
      </c>
      <c r="L118" s="385">
        <v>19908.271515151515</v>
      </c>
      <c r="M118" s="386">
        <v>0.67666666666666664</v>
      </c>
      <c r="N118" s="385">
        <v>6201.75</v>
      </c>
      <c r="O118" s="385">
        <v>4196.5174999999999</v>
      </c>
      <c r="P118" s="386">
        <v>0.67666666666666664</v>
      </c>
      <c r="Q118" s="147" t="s">
        <v>536</v>
      </c>
      <c r="R118" s="147">
        <v>6</v>
      </c>
      <c r="S118" t="s">
        <v>166</v>
      </c>
      <c r="T118" t="s">
        <v>2177</v>
      </c>
    </row>
    <row r="119" spans="1:20" x14ac:dyDescent="0.3">
      <c r="A119" t="s">
        <v>1222</v>
      </c>
      <c r="B119">
        <v>332360</v>
      </c>
      <c r="C119" s="148">
        <v>254</v>
      </c>
      <c r="D119" t="s">
        <v>303</v>
      </c>
      <c r="E119" t="s">
        <v>305</v>
      </c>
      <c r="F119" s="23" t="s">
        <v>930</v>
      </c>
      <c r="G119" t="s">
        <v>10</v>
      </c>
      <c r="H119" s="384">
        <v>9106.4999999999982</v>
      </c>
      <c r="I119" s="385">
        <v>2282.3165624999997</v>
      </c>
      <c r="J119" s="386">
        <v>0.25062499999999999</v>
      </c>
      <c r="K119" s="385">
        <v>43391.981132075474</v>
      </c>
      <c r="L119" s="385">
        <v>10875.115271226416</v>
      </c>
      <c r="M119" s="386">
        <v>0.25062499999999999</v>
      </c>
      <c r="N119" s="385">
        <v>29114.75</v>
      </c>
      <c r="O119" s="385">
        <v>7296.8842187499995</v>
      </c>
      <c r="P119" s="386">
        <v>0.25062499999999999</v>
      </c>
      <c r="Q119" s="147" t="s">
        <v>536</v>
      </c>
      <c r="R119" s="147">
        <v>12</v>
      </c>
      <c r="S119" t="s">
        <v>305</v>
      </c>
      <c r="T119" t="s">
        <v>2177</v>
      </c>
    </row>
    <row r="120" spans="1:20" x14ac:dyDescent="0.3">
      <c r="A120" t="s">
        <v>1158</v>
      </c>
      <c r="B120">
        <v>331790</v>
      </c>
      <c r="C120" s="148">
        <v>420</v>
      </c>
      <c r="D120" t="s">
        <v>171</v>
      </c>
      <c r="E120" t="s">
        <v>172</v>
      </c>
      <c r="F120" s="23" t="s">
        <v>744</v>
      </c>
      <c r="G120" t="s">
        <v>14</v>
      </c>
      <c r="H120" s="384">
        <v>2027.7272727272727</v>
      </c>
      <c r="I120" s="385">
        <v>1824.9545454545457</v>
      </c>
      <c r="J120" s="386">
        <v>0.90000000000000024</v>
      </c>
      <c r="K120" s="385">
        <v>17808.571428571431</v>
      </c>
      <c r="L120" s="385">
        <v>16027.71428571429</v>
      </c>
      <c r="M120" s="386">
        <v>0.90000000000000024</v>
      </c>
      <c r="N120" s="385">
        <v>12877.857142857141</v>
      </c>
      <c r="O120" s="385">
        <v>11590.071428571431</v>
      </c>
      <c r="P120" s="386">
        <v>0.90000000000000013</v>
      </c>
      <c r="Q120" s="147" t="s">
        <v>536</v>
      </c>
      <c r="R120" s="147">
        <v>12</v>
      </c>
      <c r="S120" t="s">
        <v>172</v>
      </c>
      <c r="T120" t="s">
        <v>2177</v>
      </c>
    </row>
    <row r="121" spans="1:20" x14ac:dyDescent="0.3">
      <c r="A121" t="s">
        <v>1095</v>
      </c>
      <c r="B121">
        <v>331800</v>
      </c>
      <c r="C121" s="148">
        <v>43</v>
      </c>
      <c r="D121" t="s">
        <v>1278</v>
      </c>
      <c r="E121" t="s">
        <v>173</v>
      </c>
      <c r="F121" s="23" t="s">
        <v>631</v>
      </c>
      <c r="G121" t="s">
        <v>9</v>
      </c>
      <c r="H121" s="384">
        <v>5315.9092827004206</v>
      </c>
      <c r="I121" s="385">
        <v>2097.1262120253159</v>
      </c>
      <c r="J121" s="386">
        <v>0.39449999999999991</v>
      </c>
      <c r="K121" s="385">
        <v>19312.606807511736</v>
      </c>
      <c r="L121" s="385">
        <v>7618.8233855633789</v>
      </c>
      <c r="M121" s="386">
        <v>0.39449999999999991</v>
      </c>
      <c r="N121" s="385">
        <v>100644.73426573427</v>
      </c>
      <c r="O121" s="385">
        <v>39704.34766783216</v>
      </c>
      <c r="P121" s="386">
        <v>0.39449999999999991</v>
      </c>
      <c r="Q121" s="147" t="s">
        <v>536</v>
      </c>
      <c r="R121" s="147">
        <v>12</v>
      </c>
      <c r="S121" t="s">
        <v>1096</v>
      </c>
      <c r="T121" t="s">
        <v>2177</v>
      </c>
    </row>
    <row r="122" spans="1:20" x14ac:dyDescent="0.3">
      <c r="A122" t="s">
        <v>1067</v>
      </c>
      <c r="B122">
        <v>331060</v>
      </c>
      <c r="C122" s="148">
        <v>2</v>
      </c>
      <c r="D122" t="s">
        <v>80</v>
      </c>
      <c r="E122" t="s">
        <v>82</v>
      </c>
      <c r="F122" s="23" t="s">
        <v>617</v>
      </c>
      <c r="G122" t="s">
        <v>14</v>
      </c>
      <c r="H122" s="384">
        <v>2798.0909090909095</v>
      </c>
      <c r="I122" s="385">
        <v>2100.7833371212128</v>
      </c>
      <c r="J122" s="386">
        <v>0.75079166666666686</v>
      </c>
      <c r="K122" s="385">
        <v>4842.2000000000007</v>
      </c>
      <c r="L122" s="385">
        <v>3635.4834083333344</v>
      </c>
      <c r="M122" s="386">
        <v>0.75079166666666675</v>
      </c>
      <c r="N122" s="385">
        <v>12158.954545454548</v>
      </c>
      <c r="O122" s="385">
        <v>9128.8417481060624</v>
      </c>
      <c r="P122" s="386">
        <v>0.75079166666666675</v>
      </c>
      <c r="Q122" s="147" t="s">
        <v>536</v>
      </c>
      <c r="R122" s="147">
        <v>12</v>
      </c>
      <c r="S122" t="s">
        <v>618</v>
      </c>
      <c r="T122" t="s">
        <v>2177</v>
      </c>
    </row>
    <row r="123" spans="1:20" x14ac:dyDescent="0.3">
      <c r="A123" t="s">
        <v>1167</v>
      </c>
      <c r="B123">
        <v>0</v>
      </c>
      <c r="C123" s="148">
        <v>8</v>
      </c>
      <c r="D123" t="s">
        <v>189</v>
      </c>
      <c r="E123" t="s">
        <v>157</v>
      </c>
      <c r="F123" s="23" t="s">
        <v>585</v>
      </c>
      <c r="G123" t="s">
        <v>12</v>
      </c>
      <c r="H123" s="384">
        <v>6510.0704794272506</v>
      </c>
      <c r="I123" s="385">
        <v>1377.3908683176865</v>
      </c>
      <c r="J123" s="386">
        <v>0.21157848792427639</v>
      </c>
      <c r="K123" s="385">
        <v>54138.012537252078</v>
      </c>
      <c r="L123" s="385">
        <v>9454.4137293186723</v>
      </c>
      <c r="M123" s="386">
        <v>0.17463540470410027</v>
      </c>
      <c r="N123" s="385">
        <v>8784857.1428571437</v>
      </c>
      <c r="O123" s="385">
        <v>1335942.8571428573</v>
      </c>
      <c r="P123" s="386">
        <v>0.15207337301200119</v>
      </c>
      <c r="Q123" s="147" t="s">
        <v>1062</v>
      </c>
      <c r="R123" s="147">
        <v>0</v>
      </c>
      <c r="S123" t="s">
        <v>525</v>
      </c>
      <c r="T123" t="s">
        <v>490</v>
      </c>
    </row>
    <row r="124" spans="1:20" x14ac:dyDescent="0.3">
      <c r="A124" t="s">
        <v>1159</v>
      </c>
      <c r="B124">
        <v>331810</v>
      </c>
      <c r="C124" s="148">
        <v>767</v>
      </c>
      <c r="D124" t="s">
        <v>746</v>
      </c>
      <c r="E124" t="s">
        <v>174</v>
      </c>
      <c r="F124" s="23" t="s">
        <v>747</v>
      </c>
      <c r="G124" t="s">
        <v>14</v>
      </c>
      <c r="H124" s="384">
        <v>1624.75</v>
      </c>
      <c r="I124" s="385">
        <v>1868.4625000000001</v>
      </c>
      <c r="J124" s="386">
        <v>1.1500000000000001</v>
      </c>
      <c r="K124" s="385">
        <v>6345.4</v>
      </c>
      <c r="L124" s="385">
        <v>7297.21</v>
      </c>
      <c r="M124" s="386">
        <v>1.1500000000000001</v>
      </c>
      <c r="N124" s="385">
        <v>5917.166666666667</v>
      </c>
      <c r="O124" s="385">
        <v>6804.7416666666677</v>
      </c>
      <c r="P124" s="386">
        <v>1.1500000000000001</v>
      </c>
      <c r="Q124" s="147" t="s">
        <v>536</v>
      </c>
      <c r="R124" s="147">
        <v>12</v>
      </c>
      <c r="S124" t="s">
        <v>174</v>
      </c>
      <c r="T124" t="s">
        <v>2177</v>
      </c>
    </row>
    <row r="125" spans="1:20" x14ac:dyDescent="0.3">
      <c r="A125" t="s">
        <v>1097</v>
      </c>
      <c r="B125">
        <v>331270</v>
      </c>
      <c r="C125" s="148">
        <v>169</v>
      </c>
      <c r="D125" t="s">
        <v>103</v>
      </c>
      <c r="E125" t="s">
        <v>107</v>
      </c>
      <c r="F125" s="23" t="s">
        <v>634</v>
      </c>
      <c r="G125" t="s">
        <v>5</v>
      </c>
      <c r="H125" s="384">
        <v>5613.967741935483</v>
      </c>
      <c r="I125" s="385">
        <v>2947.3330645161295</v>
      </c>
      <c r="J125" s="386">
        <v>0.52500000000000013</v>
      </c>
      <c r="K125" s="385">
        <v>2824.5</v>
      </c>
      <c r="L125" s="385">
        <v>1482.8625000000004</v>
      </c>
      <c r="M125" s="386">
        <v>0.52500000000000013</v>
      </c>
      <c r="N125" s="385">
        <v>23449.769230769227</v>
      </c>
      <c r="O125" s="385">
        <v>12311.12884615385</v>
      </c>
      <c r="P125" s="386">
        <v>0.52500000000000013</v>
      </c>
      <c r="Q125" s="147" t="s">
        <v>536</v>
      </c>
      <c r="R125" s="147">
        <v>12</v>
      </c>
      <c r="S125" t="s">
        <v>107</v>
      </c>
      <c r="T125" t="s">
        <v>2177</v>
      </c>
    </row>
    <row r="126" spans="1:20" x14ac:dyDescent="0.3">
      <c r="A126" t="s">
        <v>1160</v>
      </c>
      <c r="B126">
        <v>331820</v>
      </c>
      <c r="C126" s="148">
        <v>432</v>
      </c>
      <c r="D126" t="s">
        <v>175</v>
      </c>
      <c r="E126" t="s">
        <v>176</v>
      </c>
      <c r="F126" s="23" t="s">
        <v>749</v>
      </c>
      <c r="G126" t="s">
        <v>11</v>
      </c>
      <c r="H126" s="384">
        <v>6654.6346153846171</v>
      </c>
      <c r="I126" s="385">
        <v>3154.9622711538468</v>
      </c>
      <c r="J126" s="386">
        <v>0.47410000000000002</v>
      </c>
      <c r="K126" s="385">
        <v>39515.470588235294</v>
      </c>
      <c r="L126" s="385">
        <v>18734.284605882356</v>
      </c>
      <c r="M126" s="386">
        <v>0.47410000000000002</v>
      </c>
      <c r="N126" s="385">
        <v>10289.047619047618</v>
      </c>
      <c r="O126" s="385">
        <v>4878.0374761904759</v>
      </c>
      <c r="P126" s="386">
        <v>0.47410000000000002</v>
      </c>
      <c r="Q126" s="147" t="s">
        <v>536</v>
      </c>
      <c r="R126" s="147">
        <v>12</v>
      </c>
      <c r="S126" t="s">
        <v>176</v>
      </c>
      <c r="T126" t="s">
        <v>2177</v>
      </c>
    </row>
    <row r="127" spans="1:20" x14ac:dyDescent="0.3">
      <c r="A127" t="s">
        <v>1178</v>
      </c>
      <c r="B127">
        <v>331830</v>
      </c>
      <c r="C127" s="148">
        <v>341</v>
      </c>
      <c r="D127" t="s">
        <v>1707</v>
      </c>
      <c r="E127" t="s">
        <v>219</v>
      </c>
      <c r="F127" s="23" t="s">
        <v>810</v>
      </c>
      <c r="G127" t="s">
        <v>14</v>
      </c>
      <c r="H127" s="384">
        <v>1737.3098591549297</v>
      </c>
      <c r="I127" s="385">
        <v>1126.7757419014085</v>
      </c>
      <c r="J127" s="386">
        <v>0.64857500000000001</v>
      </c>
      <c r="K127" s="385">
        <v>4699.3999999999996</v>
      </c>
      <c r="L127" s="385">
        <v>3047.9133550000001</v>
      </c>
      <c r="M127" s="386">
        <v>0.64857500000000001</v>
      </c>
      <c r="N127" s="385">
        <v>7681.1666666666661</v>
      </c>
      <c r="O127" s="385">
        <v>4981.812670833333</v>
      </c>
      <c r="P127" s="386">
        <v>0.64857500000000001</v>
      </c>
      <c r="Q127" s="147" t="s">
        <v>536</v>
      </c>
      <c r="R127" s="147">
        <v>6</v>
      </c>
      <c r="S127" t="s">
        <v>219</v>
      </c>
      <c r="T127" t="s">
        <v>2177</v>
      </c>
    </row>
    <row r="128" spans="1:20" x14ac:dyDescent="0.3">
      <c r="A128" t="s">
        <v>1161</v>
      </c>
      <c r="B128">
        <v>331840</v>
      </c>
      <c r="C128" s="148">
        <v>682</v>
      </c>
      <c r="D128" t="s">
        <v>177</v>
      </c>
      <c r="E128" t="s">
        <v>178</v>
      </c>
      <c r="F128" s="23" t="s">
        <v>751</v>
      </c>
      <c r="G128" t="s">
        <v>14</v>
      </c>
      <c r="H128" s="384">
        <v>971.51063829787222</v>
      </c>
      <c r="I128" s="385">
        <v>922.93510638297835</v>
      </c>
      <c r="J128" s="386">
        <v>0.94999999999999973</v>
      </c>
      <c r="K128" s="385">
        <v>4813.6666666666661</v>
      </c>
      <c r="L128" s="385">
        <v>4572.9833333333318</v>
      </c>
      <c r="M128" s="386">
        <v>0.94999999999999973</v>
      </c>
      <c r="N128" s="385">
        <v>5554.2666666666682</v>
      </c>
      <c r="O128" s="385">
        <v>5276.5533333333342</v>
      </c>
      <c r="P128" s="386">
        <v>0.94999999999999984</v>
      </c>
      <c r="Q128" s="147" t="s">
        <v>536</v>
      </c>
      <c r="R128" s="147">
        <v>12</v>
      </c>
      <c r="S128" t="s">
        <v>178</v>
      </c>
      <c r="T128" t="s">
        <v>2177</v>
      </c>
    </row>
    <row r="129" spans="1:20" x14ac:dyDescent="0.3">
      <c r="A129" t="s">
        <v>1216</v>
      </c>
      <c r="B129">
        <v>332310</v>
      </c>
      <c r="C129" s="148">
        <v>365</v>
      </c>
      <c r="D129" t="s">
        <v>291</v>
      </c>
      <c r="E129" t="s">
        <v>292</v>
      </c>
      <c r="F129" s="23" t="s">
        <v>918</v>
      </c>
      <c r="G129" t="s">
        <v>9</v>
      </c>
      <c r="H129" s="384">
        <v>4946.592592592594</v>
      </c>
      <c r="I129" s="385">
        <v>2720.6259259259264</v>
      </c>
      <c r="J129" s="386">
        <v>0.54999999999999993</v>
      </c>
      <c r="K129" s="385">
        <v>8599.7999999999975</v>
      </c>
      <c r="L129" s="385">
        <v>4729.8899999999994</v>
      </c>
      <c r="M129" s="386">
        <v>0.54999999999999993</v>
      </c>
      <c r="N129" s="385">
        <v>14162.825000000001</v>
      </c>
      <c r="O129" s="385">
        <v>7789.5537499999991</v>
      </c>
      <c r="P129" s="386">
        <v>0.54999999999999993</v>
      </c>
      <c r="Q129" s="147" t="s">
        <v>536</v>
      </c>
      <c r="R129" s="147">
        <v>12</v>
      </c>
      <c r="S129" t="s">
        <v>292</v>
      </c>
      <c r="T129" t="s">
        <v>2177</v>
      </c>
    </row>
    <row r="130" spans="1:20" x14ac:dyDescent="0.3">
      <c r="A130" t="s">
        <v>1162</v>
      </c>
      <c r="B130">
        <v>331850</v>
      </c>
      <c r="C130" s="148">
        <v>686</v>
      </c>
      <c r="D130" t="s">
        <v>179</v>
      </c>
      <c r="E130" t="s">
        <v>180</v>
      </c>
      <c r="F130" s="23" t="s">
        <v>753</v>
      </c>
      <c r="G130" t="s">
        <v>7</v>
      </c>
      <c r="H130" s="384">
        <v>3106.37037037037</v>
      </c>
      <c r="I130" s="385">
        <v>2410.0256790123449</v>
      </c>
      <c r="J130" s="386">
        <v>0.77583333333333315</v>
      </c>
      <c r="K130" s="385">
        <v>4020.5882352941176</v>
      </c>
      <c r="L130" s="385">
        <v>3119.3063725490192</v>
      </c>
      <c r="M130" s="386">
        <v>0.77583333333333326</v>
      </c>
      <c r="N130" s="385">
        <v>4949.076923076922</v>
      </c>
      <c r="O130" s="385">
        <v>3839.6588461538458</v>
      </c>
      <c r="P130" s="386">
        <v>0.77583333333333326</v>
      </c>
      <c r="Q130" s="147" t="s">
        <v>536</v>
      </c>
      <c r="R130" s="147">
        <v>12</v>
      </c>
      <c r="S130" t="s">
        <v>180</v>
      </c>
      <c r="T130" t="s">
        <v>2177</v>
      </c>
    </row>
    <row r="131" spans="1:20" x14ac:dyDescent="0.3">
      <c r="A131" t="s">
        <v>1098</v>
      </c>
      <c r="B131">
        <v>331280</v>
      </c>
      <c r="C131" s="148">
        <v>169</v>
      </c>
      <c r="D131" t="s">
        <v>103</v>
      </c>
      <c r="E131" t="s">
        <v>108</v>
      </c>
      <c r="F131" s="23" t="s">
        <v>636</v>
      </c>
      <c r="G131" t="s">
        <v>9</v>
      </c>
      <c r="H131" s="384">
        <v>4508.1563981042655</v>
      </c>
      <c r="I131" s="385">
        <v>2418.6259075829389</v>
      </c>
      <c r="J131" s="386">
        <v>0.53650000000000009</v>
      </c>
      <c r="K131" s="385">
        <v>8700.363636363636</v>
      </c>
      <c r="L131" s="385">
        <v>4667.7450909090931</v>
      </c>
      <c r="M131" s="386">
        <v>0.53650000000000009</v>
      </c>
      <c r="N131" s="385">
        <v>38934.099999999991</v>
      </c>
      <c r="O131" s="385">
        <v>20888.144650000002</v>
      </c>
      <c r="P131" s="386">
        <v>0.53650000000000009</v>
      </c>
      <c r="Q131" s="147" t="s">
        <v>536</v>
      </c>
      <c r="R131" s="147">
        <v>12</v>
      </c>
      <c r="S131" t="s">
        <v>108</v>
      </c>
      <c r="T131" t="s">
        <v>2177</v>
      </c>
    </row>
    <row r="132" spans="1:20" x14ac:dyDescent="0.3">
      <c r="A132" t="s">
        <v>1165</v>
      </c>
      <c r="B132">
        <v>331860</v>
      </c>
      <c r="C132" s="148">
        <v>297</v>
      </c>
      <c r="D132" t="s">
        <v>181</v>
      </c>
      <c r="E132" t="s">
        <v>182</v>
      </c>
      <c r="F132" s="23" t="s">
        <v>759</v>
      </c>
      <c r="G132" t="s">
        <v>6</v>
      </c>
      <c r="H132" s="384">
        <v>2809.0892857142858</v>
      </c>
      <c r="I132" s="385">
        <v>1175.3931843750001</v>
      </c>
      <c r="J132" s="386">
        <v>0.41842499999999999</v>
      </c>
      <c r="K132" s="385">
        <v>5122.4729729729725</v>
      </c>
      <c r="L132" s="385">
        <v>2143.3707537162168</v>
      </c>
      <c r="M132" s="386">
        <v>0.41842500000000005</v>
      </c>
      <c r="N132" s="385">
        <v>11939.545454545454</v>
      </c>
      <c r="O132" s="385">
        <v>4995.8043068181832</v>
      </c>
      <c r="P132" s="386">
        <v>0.41842500000000005</v>
      </c>
      <c r="Q132" s="147" t="s">
        <v>536</v>
      </c>
      <c r="R132" s="147">
        <v>4</v>
      </c>
      <c r="S132" t="s">
        <v>182</v>
      </c>
      <c r="T132" t="s">
        <v>2177</v>
      </c>
    </row>
    <row r="133" spans="1:20" x14ac:dyDescent="0.3">
      <c r="A133" t="s">
        <v>1163</v>
      </c>
      <c r="B133">
        <v>331870</v>
      </c>
      <c r="C133" s="148">
        <v>658</v>
      </c>
      <c r="D133" t="s">
        <v>183</v>
      </c>
      <c r="E133" t="s">
        <v>184</v>
      </c>
      <c r="F133" s="23" t="s">
        <v>755</v>
      </c>
      <c r="G133" t="s">
        <v>6</v>
      </c>
      <c r="H133" s="384">
        <v>2836.2469135802467</v>
      </c>
      <c r="I133" s="385">
        <v>1630.8419753086423</v>
      </c>
      <c r="J133" s="386">
        <v>0.57500000000000007</v>
      </c>
      <c r="K133" s="385">
        <v>15949.857142857145</v>
      </c>
      <c r="L133" s="385">
        <v>9171.1678571428602</v>
      </c>
      <c r="M133" s="386">
        <v>0.57500000000000007</v>
      </c>
      <c r="N133" s="385">
        <v>5336.909090909091</v>
      </c>
      <c r="O133" s="385">
        <v>3068.7227272727282</v>
      </c>
      <c r="P133" s="386">
        <v>0.57500000000000007</v>
      </c>
      <c r="Q133" s="147" t="s">
        <v>536</v>
      </c>
      <c r="R133" s="147">
        <v>6</v>
      </c>
      <c r="S133" t="s">
        <v>184</v>
      </c>
      <c r="T133" t="s">
        <v>2177</v>
      </c>
    </row>
    <row r="134" spans="1:20" x14ac:dyDescent="0.3">
      <c r="A134" t="s">
        <v>1179</v>
      </c>
      <c r="B134">
        <v>0</v>
      </c>
      <c r="C134" s="148">
        <v>13</v>
      </c>
      <c r="D134" t="s">
        <v>220</v>
      </c>
      <c r="E134" t="s">
        <v>79</v>
      </c>
      <c r="F134" s="23" t="s">
        <v>585</v>
      </c>
      <c r="G134" t="s">
        <v>12</v>
      </c>
      <c r="H134" s="384">
        <v>6772.5443547366558</v>
      </c>
      <c r="I134" s="385">
        <v>1779.4791323935106</v>
      </c>
      <c r="J134" s="386">
        <v>0.26274898165103328</v>
      </c>
      <c r="K134" s="385">
        <v>18156.939234808702</v>
      </c>
      <c r="L134" s="385">
        <v>4485.4913728432111</v>
      </c>
      <c r="M134" s="386">
        <v>0.24704006081840418</v>
      </c>
      <c r="N134" s="385">
        <v>1444377.6091081596</v>
      </c>
      <c r="O134" s="385">
        <v>260627.89373814041</v>
      </c>
      <c r="P134" s="386">
        <v>0.18044304487596347</v>
      </c>
      <c r="Q134" s="147" t="s">
        <v>1062</v>
      </c>
      <c r="R134" s="147">
        <v>0</v>
      </c>
      <c r="S134" t="s">
        <v>524</v>
      </c>
      <c r="T134" t="s">
        <v>490</v>
      </c>
    </row>
    <row r="135" spans="1:20" x14ac:dyDescent="0.3">
      <c r="A135" t="s">
        <v>1164</v>
      </c>
      <c r="B135">
        <v>331880</v>
      </c>
      <c r="C135" s="148">
        <v>437</v>
      </c>
      <c r="D135" t="s">
        <v>185</v>
      </c>
      <c r="E135" t="s">
        <v>186</v>
      </c>
      <c r="F135" s="23" t="s">
        <v>757</v>
      </c>
      <c r="G135" t="s">
        <v>6</v>
      </c>
      <c r="H135" s="384">
        <v>2304.5306122448983</v>
      </c>
      <c r="I135" s="385">
        <v>1862.8289115646262</v>
      </c>
      <c r="J135" s="386">
        <v>0.80833333333333346</v>
      </c>
      <c r="K135" s="385">
        <v>14493.75</v>
      </c>
      <c r="L135" s="385">
        <v>11715.781250000002</v>
      </c>
      <c r="M135" s="386">
        <v>0.80833333333333346</v>
      </c>
      <c r="N135" s="385">
        <v>10283.900000000001</v>
      </c>
      <c r="O135" s="385">
        <v>8312.8191666666698</v>
      </c>
      <c r="P135" s="386">
        <v>0.80833333333333346</v>
      </c>
      <c r="Q135" s="147" t="s">
        <v>536</v>
      </c>
      <c r="R135" s="147">
        <v>12</v>
      </c>
      <c r="S135" t="s">
        <v>186</v>
      </c>
      <c r="T135" t="s">
        <v>2177</v>
      </c>
    </row>
    <row r="136" spans="1:20" x14ac:dyDescent="0.3">
      <c r="A136" t="s">
        <v>1188</v>
      </c>
      <c r="B136">
        <v>332660</v>
      </c>
      <c r="C136" s="148">
        <v>240</v>
      </c>
      <c r="D136" t="s">
        <v>240</v>
      </c>
      <c r="E136" t="s">
        <v>242</v>
      </c>
      <c r="F136" s="23" t="s">
        <v>1268</v>
      </c>
      <c r="G136" t="s">
        <v>13</v>
      </c>
      <c r="H136" s="384">
        <v>3074.0514018691588</v>
      </c>
      <c r="I136" s="385">
        <v>1894.3841764018689</v>
      </c>
      <c r="J136" s="386">
        <v>0.61624999999999996</v>
      </c>
      <c r="K136" s="385">
        <v>16473.916666666664</v>
      </c>
      <c r="L136" s="385">
        <v>10152.051145833331</v>
      </c>
      <c r="M136" s="386">
        <v>0.61624999999999996</v>
      </c>
      <c r="N136" s="385">
        <v>3637.2222222222222</v>
      </c>
      <c r="O136" s="385">
        <v>2241.438194444444</v>
      </c>
      <c r="P136" s="386">
        <v>0.61624999999999996</v>
      </c>
      <c r="Q136" s="147" t="s">
        <v>536</v>
      </c>
      <c r="R136" s="147">
        <v>12</v>
      </c>
      <c r="S136" t="s">
        <v>242</v>
      </c>
      <c r="T136" t="s">
        <v>2177</v>
      </c>
    </row>
    <row r="137" spans="1:20" x14ac:dyDescent="0.3">
      <c r="A137" t="s">
        <v>1068</v>
      </c>
      <c r="B137">
        <v>331070</v>
      </c>
      <c r="C137" s="148">
        <v>2</v>
      </c>
      <c r="D137" t="s">
        <v>80</v>
      </c>
      <c r="E137" t="s">
        <v>85</v>
      </c>
      <c r="F137" s="23" t="s">
        <v>608</v>
      </c>
      <c r="G137" t="s">
        <v>7</v>
      </c>
      <c r="H137" s="384">
        <v>3692.4230769230771</v>
      </c>
      <c r="I137" s="385">
        <v>2236.2237259615376</v>
      </c>
      <c r="J137" s="386">
        <v>0.60562499999999986</v>
      </c>
      <c r="K137" s="385">
        <v>8697.4210526315783</v>
      </c>
      <c r="L137" s="385">
        <v>5267.3756249999979</v>
      </c>
      <c r="M137" s="386">
        <v>0.60562499999999986</v>
      </c>
      <c r="N137" s="385">
        <v>5740.2</v>
      </c>
      <c r="O137" s="385">
        <v>3476.4086249999991</v>
      </c>
      <c r="P137" s="386">
        <v>0.60562499999999986</v>
      </c>
      <c r="Q137" s="147" t="s">
        <v>536</v>
      </c>
      <c r="R137" s="147">
        <v>12</v>
      </c>
      <c r="S137" t="s">
        <v>85</v>
      </c>
      <c r="T137" t="s">
        <v>2177</v>
      </c>
    </row>
    <row r="138" spans="1:20" x14ac:dyDescent="0.3">
      <c r="A138" t="s">
        <v>1166</v>
      </c>
      <c r="B138">
        <v>331890</v>
      </c>
      <c r="C138" s="148">
        <v>368</v>
      </c>
      <c r="D138" t="s">
        <v>187</v>
      </c>
      <c r="E138" t="s">
        <v>188</v>
      </c>
      <c r="F138" s="23" t="s">
        <v>761</v>
      </c>
      <c r="G138" t="s">
        <v>7</v>
      </c>
      <c r="H138" s="384">
        <v>2117.9148936170213</v>
      </c>
      <c r="I138" s="385">
        <v>1482.5404255319149</v>
      </c>
      <c r="J138" s="386">
        <v>0.70000000000000007</v>
      </c>
      <c r="K138" s="385">
        <v>7302.1290322580644</v>
      </c>
      <c r="L138" s="385">
        <v>5111.4903225806456</v>
      </c>
      <c r="M138" s="386">
        <v>0.70000000000000007</v>
      </c>
      <c r="N138" s="385">
        <v>6069.7999999999993</v>
      </c>
      <c r="O138" s="385">
        <v>4248.8599999999997</v>
      </c>
      <c r="P138" s="386">
        <v>0.70000000000000007</v>
      </c>
      <c r="Q138" s="147" t="s">
        <v>536</v>
      </c>
      <c r="R138" s="147">
        <v>12</v>
      </c>
      <c r="S138" t="s">
        <v>188</v>
      </c>
      <c r="T138" t="s">
        <v>2177</v>
      </c>
    </row>
    <row r="139" spans="1:20" x14ac:dyDescent="0.3">
      <c r="A139" t="s">
        <v>1208</v>
      </c>
      <c r="B139">
        <v>332230</v>
      </c>
      <c r="C139" s="148">
        <v>343</v>
      </c>
      <c r="D139" t="s">
        <v>281</v>
      </c>
      <c r="E139" t="s">
        <v>282</v>
      </c>
      <c r="F139" s="23" t="s">
        <v>903</v>
      </c>
      <c r="G139" t="s">
        <v>9</v>
      </c>
      <c r="H139" s="384">
        <v>2376.75</v>
      </c>
      <c r="I139" s="385">
        <v>2883.4731000000006</v>
      </c>
      <c r="J139" s="386">
        <v>1.2132000000000003</v>
      </c>
      <c r="K139" s="385">
        <v>14044.750000000002</v>
      </c>
      <c r="L139" s="385">
        <v>17039.090700000008</v>
      </c>
      <c r="M139" s="386">
        <v>1.2132000000000003</v>
      </c>
      <c r="N139" s="385">
        <v>4298.1538461538457</v>
      </c>
      <c r="O139" s="385">
        <v>5214.5202461538465</v>
      </c>
      <c r="P139" s="386">
        <v>1.2132000000000003</v>
      </c>
      <c r="Q139" s="147" t="s">
        <v>536</v>
      </c>
      <c r="R139" s="147">
        <v>6</v>
      </c>
      <c r="S139" t="s">
        <v>282</v>
      </c>
      <c r="T139" t="s">
        <v>2177</v>
      </c>
    </row>
    <row r="140" spans="1:20" x14ac:dyDescent="0.3">
      <c r="A140" t="s">
        <v>1168</v>
      </c>
      <c r="B140">
        <v>331900</v>
      </c>
      <c r="C140" s="148">
        <v>256</v>
      </c>
      <c r="D140" t="s">
        <v>193</v>
      </c>
      <c r="E140" t="s">
        <v>194</v>
      </c>
      <c r="F140" s="23" t="s">
        <v>767</v>
      </c>
      <c r="G140" t="s">
        <v>14</v>
      </c>
      <c r="H140" s="384">
        <v>2768.9999999999995</v>
      </c>
      <c r="I140" s="385">
        <v>2181.9258499999996</v>
      </c>
      <c r="J140" s="386">
        <v>0.78798333333333337</v>
      </c>
      <c r="K140" s="385">
        <v>7154.5714285714275</v>
      </c>
      <c r="L140" s="385">
        <v>5637.683042857142</v>
      </c>
      <c r="M140" s="386">
        <v>0.78798333333333326</v>
      </c>
      <c r="N140" s="385">
        <v>18044.2</v>
      </c>
      <c r="O140" s="385">
        <v>14218.528863333337</v>
      </c>
      <c r="P140" s="386">
        <v>0.78798333333333348</v>
      </c>
      <c r="Q140" s="147" t="s">
        <v>536</v>
      </c>
      <c r="R140" s="147">
        <v>12</v>
      </c>
      <c r="S140" t="s">
        <v>194</v>
      </c>
      <c r="T140" t="s">
        <v>2177</v>
      </c>
    </row>
    <row r="141" spans="1:20" x14ac:dyDescent="0.3">
      <c r="A141" t="s">
        <v>1169</v>
      </c>
      <c r="B141">
        <v>331910</v>
      </c>
      <c r="C141" s="148">
        <v>360</v>
      </c>
      <c r="D141" t="s">
        <v>195</v>
      </c>
      <c r="E141" t="s">
        <v>196</v>
      </c>
      <c r="F141" s="23" t="s">
        <v>771</v>
      </c>
      <c r="G141" t="s">
        <v>6</v>
      </c>
      <c r="H141" s="384">
        <v>2696.6800000000003</v>
      </c>
      <c r="I141" s="385">
        <v>2966.348</v>
      </c>
      <c r="J141" s="386">
        <v>1.0999999999999999</v>
      </c>
      <c r="K141" s="385">
        <v>8984.0000000000018</v>
      </c>
      <c r="L141" s="385">
        <v>9882.4</v>
      </c>
      <c r="M141" s="386">
        <v>1.0999999999999999</v>
      </c>
      <c r="N141" s="385">
        <v>3163.0909090909086</v>
      </c>
      <c r="O141" s="385">
        <v>3479.3999999999996</v>
      </c>
      <c r="P141" s="386">
        <v>1.0999999999999999</v>
      </c>
      <c r="Q141" s="147" t="s">
        <v>536</v>
      </c>
      <c r="R141" s="147">
        <v>6</v>
      </c>
      <c r="S141" t="s">
        <v>196</v>
      </c>
      <c r="T141" t="s">
        <v>2177</v>
      </c>
    </row>
    <row r="142" spans="1:20" x14ac:dyDescent="0.3">
      <c r="A142" t="s">
        <v>1069</v>
      </c>
      <c r="B142">
        <v>331080</v>
      </c>
      <c r="C142" s="148">
        <v>2</v>
      </c>
      <c r="D142" t="s">
        <v>80</v>
      </c>
      <c r="E142" t="s">
        <v>86</v>
      </c>
      <c r="F142" s="23" t="s">
        <v>587</v>
      </c>
      <c r="G142" t="s">
        <v>13</v>
      </c>
      <c r="H142" s="384">
        <v>4079.2054054054051</v>
      </c>
      <c r="I142" s="385">
        <v>1153.9052290540542</v>
      </c>
      <c r="J142" s="386">
        <v>0.28287500000000004</v>
      </c>
      <c r="K142" s="385">
        <v>4386.3571428571431</v>
      </c>
      <c r="L142" s="385">
        <v>1240.7907767857146</v>
      </c>
      <c r="M142" s="386">
        <v>0.28287500000000004</v>
      </c>
      <c r="N142" s="385">
        <v>9353.3157894736833</v>
      </c>
      <c r="O142" s="385">
        <v>2645.8192039473688</v>
      </c>
      <c r="P142" s="386">
        <v>0.28287500000000004</v>
      </c>
      <c r="Q142" s="147" t="s">
        <v>536</v>
      </c>
      <c r="R142" s="147">
        <v>12</v>
      </c>
      <c r="S142" t="s">
        <v>86</v>
      </c>
      <c r="T142" t="s">
        <v>2177</v>
      </c>
    </row>
    <row r="143" spans="1:20" x14ac:dyDescent="0.3">
      <c r="A143" t="s">
        <v>1176</v>
      </c>
      <c r="B143">
        <v>331980</v>
      </c>
      <c r="C143" s="148">
        <v>88</v>
      </c>
      <c r="D143" t="s">
        <v>216</v>
      </c>
      <c r="E143" t="s">
        <v>217</v>
      </c>
      <c r="F143" s="23" t="s">
        <v>805</v>
      </c>
      <c r="G143" t="s">
        <v>4</v>
      </c>
      <c r="H143" s="384">
        <v>3897.65</v>
      </c>
      <c r="I143" s="385">
        <v>2856.4252829166667</v>
      </c>
      <c r="J143" s="386">
        <v>0.73285833333333328</v>
      </c>
      <c r="K143" s="385">
        <v>38151.500000000007</v>
      </c>
      <c r="L143" s="385">
        <v>27959.644704166669</v>
      </c>
      <c r="M143" s="386">
        <v>0.73285833333333328</v>
      </c>
      <c r="N143" s="385">
        <v>10848.875000000002</v>
      </c>
      <c r="O143" s="385">
        <v>7950.6884510416658</v>
      </c>
      <c r="P143" s="386">
        <v>0.73285833333333328</v>
      </c>
      <c r="Q143" s="147" t="s">
        <v>536</v>
      </c>
      <c r="R143" s="147">
        <v>12</v>
      </c>
      <c r="S143" t="s">
        <v>217</v>
      </c>
      <c r="T143" t="s">
        <v>2177</v>
      </c>
    </row>
    <row r="144" spans="1:20" x14ac:dyDescent="0.3">
      <c r="A144" t="s">
        <v>1171</v>
      </c>
      <c r="B144">
        <v>331920</v>
      </c>
      <c r="C144" s="148">
        <v>160</v>
      </c>
      <c r="D144" t="s">
        <v>202</v>
      </c>
      <c r="E144" t="s">
        <v>528</v>
      </c>
      <c r="F144" s="23" t="s">
        <v>781</v>
      </c>
      <c r="G144" t="s">
        <v>7</v>
      </c>
      <c r="H144" s="384">
        <v>4806.1627188465509</v>
      </c>
      <c r="I144" s="385">
        <v>1744.7972723652595</v>
      </c>
      <c r="J144" s="386">
        <v>0.36303333333333332</v>
      </c>
      <c r="K144" s="385">
        <v>22553.433701657457</v>
      </c>
      <c r="L144" s="385">
        <v>8187.6482148250461</v>
      </c>
      <c r="M144" s="386">
        <v>0.36303333333333332</v>
      </c>
      <c r="N144" s="385">
        <v>30224.547826086957</v>
      </c>
      <c r="O144" s="385">
        <v>10972.5183457971</v>
      </c>
      <c r="P144" s="386">
        <v>0.36303333333333326</v>
      </c>
      <c r="Q144" s="147" t="s">
        <v>536</v>
      </c>
      <c r="R144" s="147">
        <v>12</v>
      </c>
      <c r="S144" t="s">
        <v>782</v>
      </c>
      <c r="T144" t="s">
        <v>2177</v>
      </c>
    </row>
    <row r="145" spans="1:20" x14ac:dyDescent="0.3">
      <c r="A145" t="s">
        <v>1182</v>
      </c>
      <c r="B145">
        <v>0</v>
      </c>
      <c r="C145" s="148">
        <v>32</v>
      </c>
      <c r="D145" t="s">
        <v>229</v>
      </c>
      <c r="E145" t="s">
        <v>826</v>
      </c>
      <c r="F145" s="23" t="s">
        <v>585</v>
      </c>
      <c r="G145" t="s">
        <v>12</v>
      </c>
      <c r="H145" s="384">
        <v>5759.7639484978536</v>
      </c>
      <c r="I145" s="385">
        <v>1552.9113018597998</v>
      </c>
      <c r="J145" s="386">
        <v>0.26961370565625331</v>
      </c>
      <c r="K145" s="385">
        <v>38070.731126458682</v>
      </c>
      <c r="L145" s="385">
        <v>8887.4017623243617</v>
      </c>
      <c r="M145" s="386">
        <v>0.23344447294177992</v>
      </c>
      <c r="N145" s="385">
        <v>5122333.333333333</v>
      </c>
      <c r="O145" s="385">
        <v>547554.16666666663</v>
      </c>
      <c r="P145" s="386">
        <v>0.10689545779918005</v>
      </c>
      <c r="Q145" s="147" t="s">
        <v>1062</v>
      </c>
      <c r="R145" s="147">
        <v>0</v>
      </c>
      <c r="S145" t="s">
        <v>1183</v>
      </c>
      <c r="T145" t="s">
        <v>490</v>
      </c>
    </row>
    <row r="146" spans="1:20" x14ac:dyDescent="0.3">
      <c r="A146" t="s">
        <v>1070</v>
      </c>
      <c r="B146">
        <v>331090</v>
      </c>
      <c r="C146" s="148">
        <v>2</v>
      </c>
      <c r="D146" t="s">
        <v>80</v>
      </c>
      <c r="E146" t="s">
        <v>84</v>
      </c>
      <c r="F146" s="23" t="s">
        <v>587</v>
      </c>
      <c r="G146" t="s">
        <v>13</v>
      </c>
      <c r="H146" s="384">
        <v>4989.2673410404623</v>
      </c>
      <c r="I146" s="385">
        <v>1411.338999096821</v>
      </c>
      <c r="J146" s="386">
        <v>0.28287500000000004</v>
      </c>
      <c r="K146" s="385">
        <v>14108.082317073175</v>
      </c>
      <c r="L146" s="385">
        <v>3990.8237854420749</v>
      </c>
      <c r="M146" s="386">
        <v>0.28287500000000004</v>
      </c>
      <c r="N146" s="385">
        <v>28272.953846153843</v>
      </c>
      <c r="O146" s="385">
        <v>7997.7118192307689</v>
      </c>
      <c r="P146" s="386">
        <v>0.28287500000000004</v>
      </c>
      <c r="Q146" s="147" t="s">
        <v>536</v>
      </c>
      <c r="R146" s="147">
        <v>12</v>
      </c>
      <c r="S146" t="s">
        <v>84</v>
      </c>
      <c r="T146" t="s">
        <v>2177</v>
      </c>
    </row>
    <row r="147" spans="1:20" x14ac:dyDescent="0.3">
      <c r="A147" t="s">
        <v>1209</v>
      </c>
      <c r="B147">
        <v>332240</v>
      </c>
      <c r="C147" s="148">
        <v>343</v>
      </c>
      <c r="D147" t="s">
        <v>281</v>
      </c>
      <c r="E147" t="s">
        <v>283</v>
      </c>
      <c r="F147" s="23" t="s">
        <v>905</v>
      </c>
      <c r="G147" t="s">
        <v>9</v>
      </c>
      <c r="H147" s="384">
        <v>2339.166666666667</v>
      </c>
      <c r="I147" s="385">
        <v>2837.8770000000009</v>
      </c>
      <c r="J147" s="386">
        <v>1.2132000000000003</v>
      </c>
      <c r="K147" s="385">
        <v>11688.444444444445</v>
      </c>
      <c r="L147" s="385">
        <v>14180.420800000002</v>
      </c>
      <c r="M147" s="386">
        <v>1.2132000000000003</v>
      </c>
      <c r="N147" s="385">
        <v>6469.166666666667</v>
      </c>
      <c r="O147" s="385">
        <v>7848.3930000000028</v>
      </c>
      <c r="P147" s="386">
        <v>1.2132000000000003</v>
      </c>
      <c r="Q147" s="147" t="s">
        <v>536</v>
      </c>
      <c r="R147" s="147">
        <v>12</v>
      </c>
      <c r="S147" t="s">
        <v>283</v>
      </c>
      <c r="T147" t="s">
        <v>2177</v>
      </c>
    </row>
    <row r="148" spans="1:20" x14ac:dyDescent="0.3">
      <c r="A148" t="s">
        <v>1192</v>
      </c>
      <c r="B148">
        <v>332060</v>
      </c>
      <c r="C148" s="148">
        <v>369</v>
      </c>
      <c r="D148" t="s">
        <v>245</v>
      </c>
      <c r="E148" t="s">
        <v>246</v>
      </c>
      <c r="F148" s="23" t="s">
        <v>847</v>
      </c>
      <c r="G148" t="s">
        <v>11</v>
      </c>
      <c r="H148" s="384">
        <v>4836.3921568627447</v>
      </c>
      <c r="I148" s="385">
        <v>3178.8799581699341</v>
      </c>
      <c r="J148" s="386">
        <v>0.65728333333333322</v>
      </c>
      <c r="K148" s="385">
        <v>34800</v>
      </c>
      <c r="L148" s="385">
        <v>22873.459999999995</v>
      </c>
      <c r="M148" s="386">
        <v>0.65728333333333322</v>
      </c>
      <c r="N148" s="385">
        <v>13269.09090909091</v>
      </c>
      <c r="O148" s="385">
        <v>8721.5523030303029</v>
      </c>
      <c r="P148" s="386">
        <v>0.65728333333333322</v>
      </c>
      <c r="Q148" s="147" t="s">
        <v>536</v>
      </c>
      <c r="R148" s="147">
        <v>12</v>
      </c>
      <c r="S148" t="s">
        <v>246</v>
      </c>
      <c r="T148" t="s">
        <v>2177</v>
      </c>
    </row>
    <row r="149" spans="1:20" x14ac:dyDescent="0.3">
      <c r="A149" t="s">
        <v>1229</v>
      </c>
      <c r="B149">
        <v>332430</v>
      </c>
      <c r="C149" s="148">
        <v>45</v>
      </c>
      <c r="D149" t="s">
        <v>313</v>
      </c>
      <c r="E149" t="s">
        <v>314</v>
      </c>
      <c r="F149" s="23" t="s">
        <v>944</v>
      </c>
      <c r="G149" t="s">
        <v>6</v>
      </c>
      <c r="H149" s="384">
        <v>5133.2256770310933</v>
      </c>
      <c r="I149" s="385">
        <v>2282.5743510531602</v>
      </c>
      <c r="J149" s="386">
        <v>0.44466666666666682</v>
      </c>
      <c r="K149" s="385">
        <v>25570.346698113208</v>
      </c>
      <c r="L149" s="385">
        <v>11370.280831761012</v>
      </c>
      <c r="M149" s="386">
        <v>0.44466666666666688</v>
      </c>
      <c r="N149" s="385">
        <v>16100.5</v>
      </c>
      <c r="O149" s="385">
        <v>7159.3556666666691</v>
      </c>
      <c r="P149" s="386">
        <v>0.44466666666666682</v>
      </c>
      <c r="Q149" s="147" t="s">
        <v>536</v>
      </c>
      <c r="R149" s="147">
        <v>12</v>
      </c>
      <c r="S149" t="s">
        <v>945</v>
      </c>
      <c r="T149" t="s">
        <v>2177</v>
      </c>
    </row>
    <row r="150" spans="1:20" x14ac:dyDescent="0.3">
      <c r="A150" t="s">
        <v>1172</v>
      </c>
      <c r="B150">
        <v>331930</v>
      </c>
      <c r="C150" s="148">
        <v>383</v>
      </c>
      <c r="D150" t="s">
        <v>398</v>
      </c>
      <c r="E150" t="s">
        <v>399</v>
      </c>
      <c r="F150" s="23" t="s">
        <v>786</v>
      </c>
      <c r="G150" t="s">
        <v>5</v>
      </c>
      <c r="H150" s="384">
        <v>0</v>
      </c>
      <c r="I150" s="385">
        <v>0</v>
      </c>
      <c r="J150" s="386">
        <v>0</v>
      </c>
      <c r="K150" s="385">
        <v>0</v>
      </c>
      <c r="L150" s="385">
        <v>0</v>
      </c>
      <c r="M150" s="386">
        <v>0</v>
      </c>
      <c r="N150" s="385">
        <v>0</v>
      </c>
      <c r="O150" s="385">
        <v>0</v>
      </c>
      <c r="P150" s="386" t="s">
        <v>490</v>
      </c>
      <c r="Q150" s="147">
        <v>0</v>
      </c>
      <c r="R150" s="147">
        <v>0</v>
      </c>
      <c r="S150" t="s">
        <v>399</v>
      </c>
      <c r="T150" t="s">
        <v>2177</v>
      </c>
    </row>
    <row r="151" spans="1:20" x14ac:dyDescent="0.3">
      <c r="A151" t="s">
        <v>1071</v>
      </c>
      <c r="B151">
        <v>331100</v>
      </c>
      <c r="C151" s="148">
        <v>2</v>
      </c>
      <c r="D151" t="s">
        <v>80</v>
      </c>
      <c r="E151" t="s">
        <v>534</v>
      </c>
      <c r="F151" s="23" t="s">
        <v>611</v>
      </c>
      <c r="G151" t="s">
        <v>14</v>
      </c>
      <c r="H151" s="384">
        <v>3728.6249999999995</v>
      </c>
      <c r="I151" s="385">
        <v>1545.3286312499997</v>
      </c>
      <c r="J151" s="386">
        <v>0.41444999999999993</v>
      </c>
      <c r="K151" s="385">
        <v>9032.0666666666639</v>
      </c>
      <c r="L151" s="385">
        <v>3743.3400299999985</v>
      </c>
      <c r="M151" s="386">
        <v>0.41444999999999993</v>
      </c>
      <c r="N151" s="385">
        <v>14251.699999999999</v>
      </c>
      <c r="O151" s="385">
        <v>5906.6170649999985</v>
      </c>
      <c r="P151" s="386">
        <v>0.41444999999999993</v>
      </c>
      <c r="Q151" s="147" t="s">
        <v>536</v>
      </c>
      <c r="R151" s="147">
        <v>12</v>
      </c>
      <c r="S151" t="s">
        <v>1072</v>
      </c>
      <c r="T151" t="s">
        <v>2177</v>
      </c>
    </row>
    <row r="152" spans="1:20" x14ac:dyDescent="0.3">
      <c r="A152" t="s">
        <v>1073</v>
      </c>
      <c r="B152">
        <v>331110</v>
      </c>
      <c r="C152" s="148">
        <v>2</v>
      </c>
      <c r="D152" t="s">
        <v>80</v>
      </c>
      <c r="E152" t="s">
        <v>87</v>
      </c>
      <c r="F152" s="23" t="s">
        <v>620</v>
      </c>
      <c r="G152" t="s">
        <v>14</v>
      </c>
      <c r="H152" s="384">
        <v>2098.3061224489793</v>
      </c>
      <c r="I152" s="385">
        <v>1432.5485615646253</v>
      </c>
      <c r="J152" s="386">
        <v>0.68271666666666653</v>
      </c>
      <c r="K152" s="385">
        <v>8373</v>
      </c>
      <c r="L152" s="385">
        <v>5716.3866499999986</v>
      </c>
      <c r="M152" s="386">
        <v>0.68271666666666653</v>
      </c>
      <c r="N152" s="385">
        <v>8124.8666666666659</v>
      </c>
      <c r="O152" s="385">
        <v>5546.9818877777761</v>
      </c>
      <c r="P152" s="386">
        <v>0.68271666666666653</v>
      </c>
      <c r="Q152" s="147" t="s">
        <v>536</v>
      </c>
      <c r="R152" s="147">
        <v>12</v>
      </c>
      <c r="S152" t="s">
        <v>621</v>
      </c>
      <c r="T152" t="s">
        <v>2177</v>
      </c>
    </row>
    <row r="153" spans="1:20" x14ac:dyDescent="0.3">
      <c r="A153" t="s">
        <v>1099</v>
      </c>
      <c r="B153">
        <v>331290</v>
      </c>
      <c r="C153" s="148">
        <v>169</v>
      </c>
      <c r="D153" t="s">
        <v>103</v>
      </c>
      <c r="E153" t="s">
        <v>109</v>
      </c>
      <c r="F153" s="23" t="s">
        <v>695</v>
      </c>
      <c r="G153" t="s">
        <v>9</v>
      </c>
      <c r="H153" s="384">
        <v>4156.855855855857</v>
      </c>
      <c r="I153" s="385">
        <v>2380.2156630630629</v>
      </c>
      <c r="J153" s="386">
        <v>0.57259999999999989</v>
      </c>
      <c r="K153" s="385">
        <v>5148.9047619047633</v>
      </c>
      <c r="L153" s="385">
        <v>2948.2628666666665</v>
      </c>
      <c r="M153" s="386">
        <v>0.57259999999999989</v>
      </c>
      <c r="N153" s="385">
        <v>18281.649999999998</v>
      </c>
      <c r="O153" s="385">
        <v>10468.072789999997</v>
      </c>
      <c r="P153" s="386">
        <v>0.57259999999999989</v>
      </c>
      <c r="Q153" s="147" t="s">
        <v>536</v>
      </c>
      <c r="R153" s="147">
        <v>12</v>
      </c>
      <c r="S153" t="s">
        <v>109</v>
      </c>
      <c r="T153" t="s">
        <v>2177</v>
      </c>
    </row>
    <row r="154" spans="1:20" x14ac:dyDescent="0.3">
      <c r="A154" t="s">
        <v>1173</v>
      </c>
      <c r="B154">
        <v>331940</v>
      </c>
      <c r="C154" s="148">
        <v>320</v>
      </c>
      <c r="D154" t="s">
        <v>206</v>
      </c>
      <c r="E154" t="s">
        <v>207</v>
      </c>
      <c r="F154" s="23" t="s">
        <v>797</v>
      </c>
      <c r="G154" t="s">
        <v>6</v>
      </c>
      <c r="H154" s="384">
        <v>1933.6860465116279</v>
      </c>
      <c r="I154" s="385">
        <v>1256.8959302325584</v>
      </c>
      <c r="J154" s="386">
        <v>0.65000000000000013</v>
      </c>
      <c r="K154" s="385">
        <v>11119.08695652174</v>
      </c>
      <c r="L154" s="385">
        <v>7227.4065217391317</v>
      </c>
      <c r="M154" s="386">
        <v>0.65000000000000013</v>
      </c>
      <c r="N154" s="385">
        <v>6199.95</v>
      </c>
      <c r="O154" s="385">
        <v>4029.9675000000007</v>
      </c>
      <c r="P154" s="386">
        <v>0.65000000000000013</v>
      </c>
      <c r="Q154" s="147" t="s">
        <v>536</v>
      </c>
      <c r="R154" s="147">
        <v>4</v>
      </c>
      <c r="S154" t="s">
        <v>207</v>
      </c>
      <c r="T154" t="s">
        <v>2177</v>
      </c>
    </row>
    <row r="155" spans="1:20" x14ac:dyDescent="0.3">
      <c r="A155" t="s">
        <v>1100</v>
      </c>
      <c r="B155">
        <v>331950</v>
      </c>
      <c r="C155" s="148">
        <v>688</v>
      </c>
      <c r="D155" t="s">
        <v>1279</v>
      </c>
      <c r="E155" t="s">
        <v>110</v>
      </c>
      <c r="F155" s="23" t="s">
        <v>1101</v>
      </c>
      <c r="G155" t="s">
        <v>6</v>
      </c>
      <c r="H155" s="384">
        <v>3649.7777777777778</v>
      </c>
      <c r="I155" s="385">
        <v>2167.9680000000008</v>
      </c>
      <c r="J155" s="386">
        <v>0.59400000000000008</v>
      </c>
      <c r="K155" s="385">
        <v>0</v>
      </c>
      <c r="L155" s="385">
        <v>0</v>
      </c>
      <c r="M155" s="386">
        <v>0</v>
      </c>
      <c r="N155" s="385">
        <v>13258.266666666668</v>
      </c>
      <c r="O155" s="385">
        <v>7875.4104000000025</v>
      </c>
      <c r="P155" s="386">
        <v>0.59400000000000008</v>
      </c>
      <c r="Q155" s="147" t="s">
        <v>536</v>
      </c>
      <c r="R155" s="147">
        <v>12</v>
      </c>
      <c r="S155" t="s">
        <v>110</v>
      </c>
      <c r="T155" t="s">
        <v>2177</v>
      </c>
    </row>
    <row r="156" spans="1:20" x14ac:dyDescent="0.3">
      <c r="A156" t="s">
        <v>1193</v>
      </c>
      <c r="B156">
        <v>0</v>
      </c>
      <c r="C156" s="148">
        <v>103</v>
      </c>
      <c r="D156" t="s">
        <v>247</v>
      </c>
      <c r="E156" t="s">
        <v>249</v>
      </c>
      <c r="F156" s="23" t="s">
        <v>849</v>
      </c>
      <c r="G156" t="s">
        <v>13</v>
      </c>
      <c r="H156" s="384">
        <v>10605.008449838686</v>
      </c>
      <c r="I156" s="385">
        <v>1197.6801351974188</v>
      </c>
      <c r="J156" s="386">
        <v>0.11293533059048502</v>
      </c>
      <c r="K156" s="385">
        <v>54506.706408345752</v>
      </c>
      <c r="L156" s="385">
        <v>5740.6855439642331</v>
      </c>
      <c r="M156" s="386">
        <v>0.10532071963690053</v>
      </c>
      <c r="N156" s="385">
        <v>1364000</v>
      </c>
      <c r="O156" s="385">
        <v>128824.99999999999</v>
      </c>
      <c r="P156" s="386">
        <v>9.4446480938416413E-2</v>
      </c>
      <c r="Q156" s="147" t="s">
        <v>1062</v>
      </c>
      <c r="R156" s="147">
        <v>0</v>
      </c>
      <c r="S156" t="s">
        <v>1194</v>
      </c>
      <c r="T156" t="s">
        <v>490</v>
      </c>
    </row>
    <row r="157" spans="1:20" x14ac:dyDescent="0.3">
      <c r="A157" t="s">
        <v>1174</v>
      </c>
      <c r="B157">
        <v>331960</v>
      </c>
      <c r="C157" s="148">
        <v>701</v>
      </c>
      <c r="D157" t="s">
        <v>208</v>
      </c>
      <c r="E157" t="s">
        <v>209</v>
      </c>
      <c r="F157" s="23" t="s">
        <v>799</v>
      </c>
      <c r="G157" t="s">
        <v>13</v>
      </c>
      <c r="H157" s="384">
        <v>2450.5744680851067</v>
      </c>
      <c r="I157" s="385">
        <v>1629.9179216312059</v>
      </c>
      <c r="J157" s="386">
        <v>0.66511666666666669</v>
      </c>
      <c r="K157" s="385">
        <v>4906.4230769230771</v>
      </c>
      <c r="L157" s="385">
        <v>3263.3437621794878</v>
      </c>
      <c r="M157" s="386">
        <v>0.66511666666666669</v>
      </c>
      <c r="N157" s="385">
        <v>1777.5714285714289</v>
      </c>
      <c r="O157" s="385">
        <v>1182.2923833333334</v>
      </c>
      <c r="P157" s="386">
        <v>0.66511666666666669</v>
      </c>
      <c r="Q157" s="147" t="s">
        <v>536</v>
      </c>
      <c r="R157" s="147">
        <v>12</v>
      </c>
      <c r="S157" t="s">
        <v>209</v>
      </c>
      <c r="T157" t="s">
        <v>2177</v>
      </c>
    </row>
    <row r="158" spans="1:20" x14ac:dyDescent="0.3">
      <c r="A158" t="s">
        <v>1102</v>
      </c>
      <c r="B158">
        <v>331300</v>
      </c>
      <c r="C158" s="148">
        <v>169</v>
      </c>
      <c r="D158" t="s">
        <v>103</v>
      </c>
      <c r="E158" t="s">
        <v>111</v>
      </c>
      <c r="F158" s="23" t="s">
        <v>638</v>
      </c>
      <c r="G158" t="s">
        <v>5</v>
      </c>
      <c r="H158" s="384">
        <v>5474.4673913043489</v>
      </c>
      <c r="I158" s="385">
        <v>3202.5634239130436</v>
      </c>
      <c r="J158" s="386">
        <v>0.58499999999999996</v>
      </c>
      <c r="K158" s="385">
        <v>10361.6875</v>
      </c>
      <c r="L158" s="385">
        <v>6061.5871875000003</v>
      </c>
      <c r="M158" s="386">
        <v>0.58499999999999996</v>
      </c>
      <c r="N158" s="385">
        <v>18289.65517241379</v>
      </c>
      <c r="O158" s="385">
        <v>10699.448275862069</v>
      </c>
      <c r="P158" s="386">
        <v>0.58499999999999996</v>
      </c>
      <c r="Q158" s="147" t="s">
        <v>536</v>
      </c>
      <c r="R158" s="147">
        <v>10</v>
      </c>
      <c r="S158" t="s">
        <v>111</v>
      </c>
      <c r="T158" t="s">
        <v>2177</v>
      </c>
    </row>
    <row r="159" spans="1:20" x14ac:dyDescent="0.3">
      <c r="A159" t="s">
        <v>1103</v>
      </c>
      <c r="B159">
        <v>331310</v>
      </c>
      <c r="C159" s="148">
        <v>169</v>
      </c>
      <c r="D159" t="s">
        <v>103</v>
      </c>
      <c r="E159" t="s">
        <v>112</v>
      </c>
      <c r="F159" s="23" t="s">
        <v>627</v>
      </c>
      <c r="G159" t="s">
        <v>9</v>
      </c>
      <c r="H159" s="384">
        <v>4895.7720930232563</v>
      </c>
      <c r="I159" s="385">
        <v>2583.9885106976749</v>
      </c>
      <c r="J159" s="386">
        <v>0.52780000000000005</v>
      </c>
      <c r="K159" s="385">
        <v>37787.068965517239</v>
      </c>
      <c r="L159" s="385">
        <v>19944.015000000003</v>
      </c>
      <c r="M159" s="386">
        <v>0.52780000000000005</v>
      </c>
      <c r="N159" s="385">
        <v>30996.68</v>
      </c>
      <c r="O159" s="385">
        <v>16360.047703999999</v>
      </c>
      <c r="P159" s="386">
        <v>0.52780000000000005</v>
      </c>
      <c r="Q159" s="147" t="s">
        <v>536</v>
      </c>
      <c r="R159" s="147">
        <v>12</v>
      </c>
      <c r="S159" t="s">
        <v>112</v>
      </c>
      <c r="T159" t="s">
        <v>2177</v>
      </c>
    </row>
    <row r="160" spans="1:20" x14ac:dyDescent="0.3">
      <c r="A160" t="s">
        <v>1175</v>
      </c>
      <c r="B160">
        <v>331970</v>
      </c>
      <c r="C160" s="148">
        <v>442</v>
      </c>
      <c r="D160" t="s">
        <v>211</v>
      </c>
      <c r="E160" t="s">
        <v>212</v>
      </c>
      <c r="F160" s="23" t="s">
        <v>801</v>
      </c>
      <c r="G160" t="s">
        <v>4</v>
      </c>
      <c r="H160" s="384">
        <v>2625.1000000000004</v>
      </c>
      <c r="I160" s="385">
        <v>1444.5269025000002</v>
      </c>
      <c r="J160" s="386">
        <v>0.55027500000000007</v>
      </c>
      <c r="K160" s="385">
        <v>18108.083333333328</v>
      </c>
      <c r="L160" s="385">
        <v>9964.4255562499984</v>
      </c>
      <c r="M160" s="386">
        <v>0.55027500000000007</v>
      </c>
      <c r="N160" s="385">
        <v>6087.6666666666661</v>
      </c>
      <c r="O160" s="385">
        <v>3349.8907750000003</v>
      </c>
      <c r="P160" s="386">
        <v>0.55027500000000007</v>
      </c>
      <c r="Q160" s="147" t="s">
        <v>536</v>
      </c>
      <c r="R160" s="147">
        <v>12</v>
      </c>
      <c r="S160" t="s">
        <v>212</v>
      </c>
      <c r="T160" t="s">
        <v>2177</v>
      </c>
    </row>
    <row r="161" spans="1:20" x14ac:dyDescent="0.3">
      <c r="A161" t="s">
        <v>1181</v>
      </c>
      <c r="B161">
        <v>332020</v>
      </c>
      <c r="C161" s="148">
        <v>63</v>
      </c>
      <c r="D161" t="s">
        <v>227</v>
      </c>
      <c r="E161" t="s">
        <v>228</v>
      </c>
      <c r="F161" s="23" t="s">
        <v>824</v>
      </c>
      <c r="G161" t="s">
        <v>14</v>
      </c>
      <c r="H161" s="384">
        <v>3519.6900369003693</v>
      </c>
      <c r="I161" s="385">
        <v>2309.7085944649443</v>
      </c>
      <c r="J161" s="386">
        <v>0.65622499999999995</v>
      </c>
      <c r="K161" s="385">
        <v>12697.442622950819</v>
      </c>
      <c r="L161" s="385">
        <v>8332.379285245901</v>
      </c>
      <c r="M161" s="386">
        <v>0.65622499999999995</v>
      </c>
      <c r="N161" s="385">
        <v>17600.459459459453</v>
      </c>
      <c r="O161" s="385">
        <v>11549.861508783779</v>
      </c>
      <c r="P161" s="386">
        <v>0.65622499999999995</v>
      </c>
      <c r="Q161" s="147" t="s">
        <v>536</v>
      </c>
      <c r="R161" s="147">
        <v>11</v>
      </c>
      <c r="S161" t="s">
        <v>228</v>
      </c>
      <c r="T161" t="s">
        <v>2177</v>
      </c>
    </row>
    <row r="162" spans="1:20" x14ac:dyDescent="0.3">
      <c r="A162" t="s">
        <v>1177</v>
      </c>
      <c r="B162">
        <v>331990</v>
      </c>
      <c r="C162" s="148">
        <v>274</v>
      </c>
      <c r="D162" t="s">
        <v>214</v>
      </c>
      <c r="E162" t="s">
        <v>215</v>
      </c>
      <c r="F162" s="23" t="s">
        <v>808</v>
      </c>
      <c r="G162" t="s">
        <v>14</v>
      </c>
      <c r="H162" s="384">
        <v>4093.7368421052633</v>
      </c>
      <c r="I162" s="385">
        <v>2439.8671578947369</v>
      </c>
      <c r="J162" s="386">
        <v>0.59599999999999997</v>
      </c>
      <c r="K162" s="385">
        <v>22519.452554744526</v>
      </c>
      <c r="L162" s="385">
        <v>13421.593722627736</v>
      </c>
      <c r="M162" s="386">
        <v>0.59599999999999997</v>
      </c>
      <c r="N162" s="385">
        <v>17704.107142857141</v>
      </c>
      <c r="O162" s="385">
        <v>10551.647857142856</v>
      </c>
      <c r="P162" s="386">
        <v>0.59599999999999997</v>
      </c>
      <c r="Q162" s="147" t="s">
        <v>536</v>
      </c>
      <c r="R162" s="147">
        <v>12</v>
      </c>
      <c r="S162" t="s">
        <v>215</v>
      </c>
      <c r="T162" t="s">
        <v>2177</v>
      </c>
    </row>
    <row r="163" spans="1:20" x14ac:dyDescent="0.3">
      <c r="A163" t="s">
        <v>1104</v>
      </c>
      <c r="B163">
        <v>331320</v>
      </c>
      <c r="C163" s="148">
        <v>169</v>
      </c>
      <c r="D163" t="s">
        <v>103</v>
      </c>
      <c r="E163" t="s">
        <v>113</v>
      </c>
      <c r="F163" s="23" t="s">
        <v>641</v>
      </c>
      <c r="G163" t="s">
        <v>5</v>
      </c>
      <c r="H163" s="384">
        <v>4484.2797619047624</v>
      </c>
      <c r="I163" s="385">
        <v>2451.7799598214287</v>
      </c>
      <c r="J163" s="386">
        <v>0.54674999999999996</v>
      </c>
      <c r="K163" s="385">
        <v>8478.523809523811</v>
      </c>
      <c r="L163" s="385">
        <v>4635.632892857142</v>
      </c>
      <c r="M163" s="386">
        <v>0.54674999999999996</v>
      </c>
      <c r="N163" s="385">
        <v>24495.756756756757</v>
      </c>
      <c r="O163" s="385">
        <v>13393.055006756755</v>
      </c>
      <c r="P163" s="386">
        <v>0.54674999999999996</v>
      </c>
      <c r="Q163" s="147" t="s">
        <v>536</v>
      </c>
      <c r="R163" s="147">
        <v>12</v>
      </c>
      <c r="S163" t="s">
        <v>113</v>
      </c>
      <c r="T163" t="s">
        <v>2177</v>
      </c>
    </row>
    <row r="164" spans="1:20" x14ac:dyDescent="0.3">
      <c r="A164" t="s">
        <v>1180</v>
      </c>
      <c r="B164">
        <v>332000</v>
      </c>
      <c r="C164" s="148">
        <v>373</v>
      </c>
      <c r="D164" t="s">
        <v>224</v>
      </c>
      <c r="E164" t="s">
        <v>225</v>
      </c>
      <c r="F164" s="23" t="s">
        <v>819</v>
      </c>
      <c r="G164" t="s">
        <v>5</v>
      </c>
      <c r="H164" s="384">
        <v>5423.3877551020414</v>
      </c>
      <c r="I164" s="385">
        <v>2295.9008163265312</v>
      </c>
      <c r="J164" s="386">
        <v>0.42333333333333339</v>
      </c>
      <c r="K164" s="385">
        <v>11463.405405405407</v>
      </c>
      <c r="L164" s="385">
        <v>4852.8416216216228</v>
      </c>
      <c r="M164" s="386">
        <v>0.42333333333333339</v>
      </c>
      <c r="N164" s="385">
        <v>10513.4375</v>
      </c>
      <c r="O164" s="385">
        <v>4450.6885416666673</v>
      </c>
      <c r="P164" s="386">
        <v>0.42333333333333339</v>
      </c>
      <c r="Q164" s="147" t="s">
        <v>536</v>
      </c>
      <c r="R164" s="147">
        <v>5</v>
      </c>
      <c r="S164" t="s">
        <v>225</v>
      </c>
      <c r="T164" t="s">
        <v>2177</v>
      </c>
    </row>
    <row r="165" spans="1:20" x14ac:dyDescent="0.3">
      <c r="A165" t="s">
        <v>1105</v>
      </c>
      <c r="B165">
        <v>331330</v>
      </c>
      <c r="C165" s="148">
        <v>169</v>
      </c>
      <c r="D165" t="s">
        <v>103</v>
      </c>
      <c r="E165" t="s">
        <v>114</v>
      </c>
      <c r="F165" s="23" t="s">
        <v>697</v>
      </c>
      <c r="G165" t="s">
        <v>9</v>
      </c>
      <c r="H165" s="384">
        <v>5051.0487804878039</v>
      </c>
      <c r="I165" s="385">
        <v>2750.2960609756096</v>
      </c>
      <c r="J165" s="386">
        <v>0.5445000000000001</v>
      </c>
      <c r="K165" s="385">
        <v>8610.1666666666661</v>
      </c>
      <c r="L165" s="385">
        <v>4688.2357500000007</v>
      </c>
      <c r="M165" s="386">
        <v>0.5445000000000001</v>
      </c>
      <c r="N165" s="385">
        <v>13540.411764705883</v>
      </c>
      <c r="O165" s="385">
        <v>7372.7542058823547</v>
      </c>
      <c r="P165" s="386">
        <v>0.5445000000000001</v>
      </c>
      <c r="Q165" s="147" t="s">
        <v>536</v>
      </c>
      <c r="R165" s="147">
        <v>12</v>
      </c>
      <c r="S165" t="s">
        <v>114</v>
      </c>
      <c r="T165" t="s">
        <v>2177</v>
      </c>
    </row>
    <row r="166" spans="1:20" x14ac:dyDescent="0.3">
      <c r="A166" t="s">
        <v>1106</v>
      </c>
      <c r="B166">
        <v>331340</v>
      </c>
      <c r="C166" s="148">
        <v>169</v>
      </c>
      <c r="D166" t="s">
        <v>103</v>
      </c>
      <c r="E166" t="s">
        <v>115</v>
      </c>
      <c r="F166" s="23" t="s">
        <v>699</v>
      </c>
      <c r="G166" t="s">
        <v>14</v>
      </c>
      <c r="H166" s="384">
        <v>3427.8055555555566</v>
      </c>
      <c r="I166" s="385">
        <v>1914.4294027777787</v>
      </c>
      <c r="J166" s="386">
        <v>0.55850000000000011</v>
      </c>
      <c r="K166" s="385">
        <v>4477.5555555555557</v>
      </c>
      <c r="L166" s="385">
        <v>2500.7147777777786</v>
      </c>
      <c r="M166" s="386">
        <v>0.55850000000000011</v>
      </c>
      <c r="N166" s="385">
        <v>16823.842105263157</v>
      </c>
      <c r="O166" s="385">
        <v>9396.115815789477</v>
      </c>
      <c r="P166" s="386">
        <v>0.55850000000000011</v>
      </c>
      <c r="Q166" s="147" t="s">
        <v>536</v>
      </c>
      <c r="R166" s="147">
        <v>12</v>
      </c>
      <c r="S166" t="s">
        <v>115</v>
      </c>
      <c r="T166" t="s">
        <v>2177</v>
      </c>
    </row>
    <row r="167" spans="1:20" x14ac:dyDescent="0.3">
      <c r="A167" t="s">
        <v>1196</v>
      </c>
      <c r="B167">
        <v>0</v>
      </c>
      <c r="C167" s="148">
        <v>16</v>
      </c>
      <c r="D167" t="s">
        <v>257</v>
      </c>
      <c r="E167" t="s">
        <v>8</v>
      </c>
      <c r="F167" s="23" t="s">
        <v>861</v>
      </c>
      <c r="G167" t="s">
        <v>8</v>
      </c>
      <c r="H167" s="384">
        <v>7160.2974592026439</v>
      </c>
      <c r="I167" s="385">
        <v>1242.9250154926667</v>
      </c>
      <c r="J167" s="386">
        <v>0.17358566771485445</v>
      </c>
      <c r="K167" s="385">
        <v>19625.235404896423</v>
      </c>
      <c r="L167" s="385">
        <v>3326.7419962335216</v>
      </c>
      <c r="M167" s="386">
        <v>0.16951348239132522</v>
      </c>
      <c r="N167" s="385">
        <v>768527.77777777787</v>
      </c>
      <c r="O167" s="385">
        <v>120398.14814814815</v>
      </c>
      <c r="P167" s="386">
        <v>0.15666076312333585</v>
      </c>
      <c r="Q167" s="147" t="s">
        <v>1062</v>
      </c>
      <c r="R167" s="147">
        <v>0</v>
      </c>
      <c r="S167" t="s">
        <v>532</v>
      </c>
      <c r="T167" t="s">
        <v>490</v>
      </c>
    </row>
    <row r="168" spans="1:20" x14ac:dyDescent="0.3">
      <c r="A168" t="s">
        <v>1074</v>
      </c>
      <c r="B168">
        <v>332010</v>
      </c>
      <c r="C168" s="148">
        <v>417</v>
      </c>
      <c r="D168" t="s">
        <v>80</v>
      </c>
      <c r="E168" t="s">
        <v>226</v>
      </c>
      <c r="F168" s="23" t="s">
        <v>821</v>
      </c>
      <c r="G168" t="s">
        <v>13</v>
      </c>
      <c r="H168" s="384">
        <v>2494.8913934426228</v>
      </c>
      <c r="I168" s="385">
        <v>1100.1223599385246</v>
      </c>
      <c r="J168" s="386">
        <v>0.44095000000000001</v>
      </c>
      <c r="K168" s="385">
        <v>5357.829545454545</v>
      </c>
      <c r="L168" s="385">
        <v>2362.5349380681814</v>
      </c>
      <c r="M168" s="386">
        <v>0.44094999999999995</v>
      </c>
      <c r="N168" s="385">
        <v>8468.5</v>
      </c>
      <c r="O168" s="385">
        <v>3734.1850749999994</v>
      </c>
      <c r="P168" s="386">
        <v>0.44094999999999995</v>
      </c>
      <c r="Q168" s="147" t="s">
        <v>536</v>
      </c>
      <c r="R168" s="147">
        <v>12</v>
      </c>
      <c r="S168" t="s">
        <v>226</v>
      </c>
      <c r="T168" t="s">
        <v>2177</v>
      </c>
    </row>
    <row r="169" spans="1:20" x14ac:dyDescent="0.3">
      <c r="A169" t="s">
        <v>1075</v>
      </c>
      <c r="B169">
        <v>331120</v>
      </c>
      <c r="C169" s="148">
        <v>2</v>
      </c>
      <c r="D169" t="s">
        <v>80</v>
      </c>
      <c r="E169" t="s">
        <v>89</v>
      </c>
      <c r="F169" s="23" t="s">
        <v>1268</v>
      </c>
      <c r="G169" t="s">
        <v>13</v>
      </c>
      <c r="H169" s="384">
        <v>4657.6871218668975</v>
      </c>
      <c r="I169" s="385">
        <v>1254.7420965715933</v>
      </c>
      <c r="J169" s="386">
        <v>0.2693916666666667</v>
      </c>
      <c r="K169" s="385">
        <v>16357.968481375359</v>
      </c>
      <c r="L169" s="385">
        <v>4406.7003924785113</v>
      </c>
      <c r="M169" s="386">
        <v>0.2693916666666667</v>
      </c>
      <c r="N169" s="385">
        <v>30885.101449275364</v>
      </c>
      <c r="O169" s="385">
        <v>8320.1889545893737</v>
      </c>
      <c r="P169" s="386">
        <v>0.2693916666666667</v>
      </c>
      <c r="Q169" s="147" t="s">
        <v>536</v>
      </c>
      <c r="R169" s="147">
        <v>12</v>
      </c>
      <c r="S169" t="s">
        <v>1076</v>
      </c>
      <c r="T169" t="s">
        <v>2177</v>
      </c>
    </row>
    <row r="170" spans="1:20" x14ac:dyDescent="0.3">
      <c r="A170" t="s">
        <v>1077</v>
      </c>
      <c r="B170">
        <v>331130</v>
      </c>
      <c r="C170" s="148">
        <v>2</v>
      </c>
      <c r="D170" t="s">
        <v>80</v>
      </c>
      <c r="E170" t="s">
        <v>90</v>
      </c>
      <c r="F170" s="23" t="s">
        <v>623</v>
      </c>
      <c r="G170" t="s">
        <v>14</v>
      </c>
      <c r="H170" s="384">
        <v>2110.4285714285716</v>
      </c>
      <c r="I170" s="385">
        <v>1748.4197238095239</v>
      </c>
      <c r="J170" s="386">
        <v>0.82846666666666657</v>
      </c>
      <c r="K170" s="385">
        <v>5741.5</v>
      </c>
      <c r="L170" s="385">
        <v>4756.6413666666658</v>
      </c>
      <c r="M170" s="386">
        <v>0.82846666666666657</v>
      </c>
      <c r="N170" s="385">
        <v>11500</v>
      </c>
      <c r="O170" s="385">
        <v>9527.366666666665</v>
      </c>
      <c r="P170" s="386">
        <v>0.82846666666666657</v>
      </c>
      <c r="Q170" s="147" t="s">
        <v>536</v>
      </c>
      <c r="R170" s="147">
        <v>12</v>
      </c>
      <c r="S170" t="s">
        <v>90</v>
      </c>
      <c r="T170" t="s">
        <v>2177</v>
      </c>
    </row>
    <row r="171" spans="1:20" x14ac:dyDescent="0.3">
      <c r="A171" t="s">
        <v>1078</v>
      </c>
      <c r="B171">
        <v>331140</v>
      </c>
      <c r="C171" s="148">
        <v>2</v>
      </c>
      <c r="D171" t="s">
        <v>80</v>
      </c>
      <c r="E171" t="s">
        <v>91</v>
      </c>
      <c r="F171" s="23" t="s">
        <v>587</v>
      </c>
      <c r="G171" t="s">
        <v>13</v>
      </c>
      <c r="H171" s="384">
        <v>4754.4962962962964</v>
      </c>
      <c r="I171" s="385">
        <v>1344.928139814815</v>
      </c>
      <c r="J171" s="386">
        <v>0.28287500000000004</v>
      </c>
      <c r="K171" s="385">
        <v>56753.857142857152</v>
      </c>
      <c r="L171" s="385">
        <v>16054.247339285715</v>
      </c>
      <c r="M171" s="386">
        <v>0.28287500000000004</v>
      </c>
      <c r="N171" s="385">
        <v>4246</v>
      </c>
      <c r="O171" s="385">
        <v>1201.0872500000003</v>
      </c>
      <c r="P171" s="386">
        <v>0.28287500000000004</v>
      </c>
      <c r="Q171" s="147" t="s">
        <v>536</v>
      </c>
      <c r="R171" s="147">
        <v>12</v>
      </c>
      <c r="S171" t="s">
        <v>91</v>
      </c>
      <c r="T171" t="s">
        <v>2177</v>
      </c>
    </row>
    <row r="172" spans="1:20" x14ac:dyDescent="0.3">
      <c r="A172" t="s">
        <v>1107</v>
      </c>
      <c r="B172">
        <v>331350</v>
      </c>
      <c r="C172" s="148">
        <v>169</v>
      </c>
      <c r="D172" t="s">
        <v>103</v>
      </c>
      <c r="E172" t="s">
        <v>116</v>
      </c>
      <c r="F172" s="23" t="s">
        <v>701</v>
      </c>
      <c r="G172" t="s">
        <v>14</v>
      </c>
      <c r="H172" s="384">
        <v>3274.6543209876545</v>
      </c>
      <c r="I172" s="385">
        <v>1797.1302913580248</v>
      </c>
      <c r="J172" s="386">
        <v>0.54879999999999995</v>
      </c>
      <c r="K172" s="385">
        <v>0</v>
      </c>
      <c r="L172" s="385">
        <v>0</v>
      </c>
      <c r="M172" s="386">
        <v>0</v>
      </c>
      <c r="N172" s="385">
        <v>14977.736842105263</v>
      </c>
      <c r="O172" s="385">
        <v>8219.781978947367</v>
      </c>
      <c r="P172" s="386">
        <v>0.54879999999999995</v>
      </c>
      <c r="Q172" s="147" t="s">
        <v>536</v>
      </c>
      <c r="R172" s="147">
        <v>12</v>
      </c>
      <c r="S172" t="s">
        <v>116</v>
      </c>
      <c r="T172" t="s">
        <v>2177</v>
      </c>
    </row>
    <row r="173" spans="1:20" x14ac:dyDescent="0.3">
      <c r="A173" t="s">
        <v>1189</v>
      </c>
      <c r="B173">
        <v>332670</v>
      </c>
      <c r="C173" s="148">
        <v>240</v>
      </c>
      <c r="D173" t="s">
        <v>240</v>
      </c>
      <c r="E173" t="s">
        <v>243</v>
      </c>
      <c r="F173" s="23" t="s">
        <v>842</v>
      </c>
      <c r="G173" t="s">
        <v>13</v>
      </c>
      <c r="H173" s="384">
        <v>4298.1136950904402</v>
      </c>
      <c r="I173" s="385">
        <v>2648.7125645994838</v>
      </c>
      <c r="J173" s="386">
        <v>0.61624999999999996</v>
      </c>
      <c r="K173" s="385">
        <v>26958.951612903224</v>
      </c>
      <c r="L173" s="385">
        <v>16613.453931451611</v>
      </c>
      <c r="M173" s="386">
        <v>0.61624999999999996</v>
      </c>
      <c r="N173" s="385">
        <v>19130.227272727272</v>
      </c>
      <c r="O173" s="385">
        <v>11789.002556818179</v>
      </c>
      <c r="P173" s="386">
        <v>0.61624999999999996</v>
      </c>
      <c r="Q173" s="147" t="s">
        <v>536</v>
      </c>
      <c r="R173" s="147">
        <v>12</v>
      </c>
      <c r="S173" t="s">
        <v>243</v>
      </c>
      <c r="T173" t="s">
        <v>2177</v>
      </c>
    </row>
    <row r="174" spans="1:20" x14ac:dyDescent="0.3">
      <c r="A174" t="s">
        <v>1108</v>
      </c>
      <c r="B174">
        <v>331360</v>
      </c>
      <c r="C174" s="148">
        <v>169</v>
      </c>
      <c r="D174" t="s">
        <v>103</v>
      </c>
      <c r="E174" t="s">
        <v>117</v>
      </c>
      <c r="F174" s="23" t="s">
        <v>643</v>
      </c>
      <c r="G174" t="s">
        <v>9</v>
      </c>
      <c r="H174" s="384">
        <v>4599.7581227436813</v>
      </c>
      <c r="I174" s="385">
        <v>2452.3610431407942</v>
      </c>
      <c r="J174" s="386">
        <v>0.53315000000000012</v>
      </c>
      <c r="K174" s="385">
        <v>12259.58064516129</v>
      </c>
      <c r="L174" s="385">
        <v>6536.1954209677424</v>
      </c>
      <c r="M174" s="386">
        <v>0.53315000000000012</v>
      </c>
      <c r="N174" s="385">
        <v>36631.697674418603</v>
      </c>
      <c r="O174" s="385">
        <v>19530.189615116284</v>
      </c>
      <c r="P174" s="386">
        <v>0.53315000000000012</v>
      </c>
      <c r="Q174" s="147" t="s">
        <v>536</v>
      </c>
      <c r="R174" s="147">
        <v>12</v>
      </c>
      <c r="S174" t="s">
        <v>117</v>
      </c>
      <c r="T174" t="s">
        <v>2177</v>
      </c>
    </row>
    <row r="175" spans="1:20" x14ac:dyDescent="0.3">
      <c r="A175" t="s">
        <v>1184</v>
      </c>
      <c r="B175">
        <v>332030</v>
      </c>
      <c r="C175" s="148">
        <v>332</v>
      </c>
      <c r="D175" t="s">
        <v>234</v>
      </c>
      <c r="E175" t="s">
        <v>235</v>
      </c>
      <c r="F175" s="23" t="s">
        <v>833</v>
      </c>
      <c r="G175" t="s">
        <v>14</v>
      </c>
      <c r="H175" s="384">
        <v>3511.372549019608</v>
      </c>
      <c r="I175" s="385">
        <v>2493.074509803922</v>
      </c>
      <c r="J175" s="386">
        <v>0.71</v>
      </c>
      <c r="K175" s="385">
        <v>7141.9473684210507</v>
      </c>
      <c r="L175" s="385">
        <v>5070.7826315789462</v>
      </c>
      <c r="M175" s="386">
        <v>0.71</v>
      </c>
      <c r="N175" s="385">
        <v>16958.000000000004</v>
      </c>
      <c r="O175" s="385">
        <v>12040.180000000002</v>
      </c>
      <c r="P175" s="386">
        <v>0.71</v>
      </c>
      <c r="Q175" s="147" t="s">
        <v>536</v>
      </c>
      <c r="R175" s="147">
        <v>4</v>
      </c>
      <c r="S175" t="s">
        <v>235</v>
      </c>
      <c r="T175" t="s">
        <v>2177</v>
      </c>
    </row>
    <row r="176" spans="1:20" x14ac:dyDescent="0.3">
      <c r="A176" t="s">
        <v>1109</v>
      </c>
      <c r="B176">
        <v>331370</v>
      </c>
      <c r="C176" s="148">
        <v>169</v>
      </c>
      <c r="D176" t="s">
        <v>103</v>
      </c>
      <c r="E176" t="s">
        <v>118</v>
      </c>
      <c r="F176" s="23" t="s">
        <v>703</v>
      </c>
      <c r="G176" t="s">
        <v>14</v>
      </c>
      <c r="H176" s="384">
        <v>4581.9514563106804</v>
      </c>
      <c r="I176" s="385">
        <v>2618.1270621359222</v>
      </c>
      <c r="J176" s="386">
        <v>0.57139999999999991</v>
      </c>
      <c r="K176" s="385">
        <v>0</v>
      </c>
      <c r="L176" s="385">
        <v>0</v>
      </c>
      <c r="M176" s="386">
        <v>0</v>
      </c>
      <c r="N176" s="385">
        <v>15757.903225806451</v>
      </c>
      <c r="O176" s="385">
        <v>9004.0659032258063</v>
      </c>
      <c r="P176" s="386">
        <v>0.57139999999999991</v>
      </c>
      <c r="Q176" s="147" t="s">
        <v>536</v>
      </c>
      <c r="R176" s="147">
        <v>12</v>
      </c>
      <c r="S176" t="s">
        <v>118</v>
      </c>
      <c r="T176" t="s">
        <v>2177</v>
      </c>
    </row>
    <row r="177" spans="1:20" x14ac:dyDescent="0.3">
      <c r="A177" t="s">
        <v>1079</v>
      </c>
      <c r="B177">
        <v>331150</v>
      </c>
      <c r="C177" s="148">
        <v>2</v>
      </c>
      <c r="D177" t="s">
        <v>80</v>
      </c>
      <c r="E177" t="s">
        <v>92</v>
      </c>
      <c r="F177" s="23" t="s">
        <v>587</v>
      </c>
      <c r="G177" t="s">
        <v>13</v>
      </c>
      <c r="H177" s="384">
        <v>5524.4516129032263</v>
      </c>
      <c r="I177" s="385">
        <v>1562.7292500000005</v>
      </c>
      <c r="J177" s="386">
        <v>0.28287500000000004</v>
      </c>
      <c r="K177" s="385">
        <v>8715.8979591836724</v>
      </c>
      <c r="L177" s="385">
        <v>2465.5096352040823</v>
      </c>
      <c r="M177" s="386">
        <v>0.28287500000000004</v>
      </c>
      <c r="N177" s="385">
        <v>28886.166666666668</v>
      </c>
      <c r="O177" s="385">
        <v>8171.1743958333345</v>
      </c>
      <c r="P177" s="386">
        <v>0.28287500000000004</v>
      </c>
      <c r="Q177" s="147" t="s">
        <v>536</v>
      </c>
      <c r="R177" s="147">
        <v>12</v>
      </c>
      <c r="S177" t="s">
        <v>92</v>
      </c>
      <c r="T177" t="s">
        <v>2177</v>
      </c>
    </row>
    <row r="178" spans="1:20" x14ac:dyDescent="0.3">
      <c r="A178" t="s">
        <v>1206</v>
      </c>
      <c r="B178">
        <v>0</v>
      </c>
      <c r="C178" s="148">
        <v>18</v>
      </c>
      <c r="D178" t="s">
        <v>894</v>
      </c>
      <c r="E178" t="s">
        <v>529</v>
      </c>
      <c r="F178" s="23" t="s">
        <v>585</v>
      </c>
      <c r="G178" t="s">
        <v>12</v>
      </c>
      <c r="H178" s="384">
        <v>7029.5868967494898</v>
      </c>
      <c r="I178" s="385">
        <v>1513.3900106269925</v>
      </c>
      <c r="J178" s="386">
        <v>0.21528861266752253</v>
      </c>
      <c r="K178" s="385">
        <v>47722.7971150831</v>
      </c>
      <c r="L178" s="385">
        <v>8838.9306992787697</v>
      </c>
      <c r="M178" s="386">
        <v>0.18521401161721029</v>
      </c>
      <c r="N178" s="385">
        <v>0</v>
      </c>
      <c r="O178" s="385">
        <v>0</v>
      </c>
      <c r="P178" s="386" t="s">
        <v>490</v>
      </c>
      <c r="Q178" s="147" t="s">
        <v>1062</v>
      </c>
      <c r="R178" s="147">
        <v>0</v>
      </c>
      <c r="S178" t="s">
        <v>530</v>
      </c>
      <c r="T178" t="s">
        <v>490</v>
      </c>
    </row>
    <row r="179" spans="1:20" x14ac:dyDescent="0.3">
      <c r="A179" t="s">
        <v>1185</v>
      </c>
      <c r="B179">
        <v>332040</v>
      </c>
      <c r="C179" s="148">
        <v>681</v>
      </c>
      <c r="D179" t="s">
        <v>236</v>
      </c>
      <c r="E179" t="s">
        <v>237</v>
      </c>
      <c r="F179" s="23" t="s">
        <v>835</v>
      </c>
      <c r="G179" t="s">
        <v>6</v>
      </c>
      <c r="H179" s="384">
        <v>3123.7</v>
      </c>
      <c r="I179" s="385">
        <v>2871.7475641666679</v>
      </c>
      <c r="J179" s="386">
        <v>0.91934166666666695</v>
      </c>
      <c r="K179" s="385">
        <v>7739.8</v>
      </c>
      <c r="L179" s="385">
        <v>7115.5206316666672</v>
      </c>
      <c r="M179" s="386">
        <v>0.91934166666666683</v>
      </c>
      <c r="N179" s="385">
        <v>4739.2777777777774</v>
      </c>
      <c r="O179" s="385">
        <v>4357.0155310185201</v>
      </c>
      <c r="P179" s="386">
        <v>0.91934166666666695</v>
      </c>
      <c r="Q179" s="147" t="s">
        <v>536</v>
      </c>
      <c r="R179" s="147">
        <v>12</v>
      </c>
      <c r="S179" t="s">
        <v>237</v>
      </c>
      <c r="T179" t="s">
        <v>2177</v>
      </c>
    </row>
    <row r="180" spans="1:20" x14ac:dyDescent="0.3">
      <c r="A180" t="s">
        <v>1186</v>
      </c>
      <c r="B180">
        <v>332050</v>
      </c>
      <c r="C180" s="148">
        <v>280</v>
      </c>
      <c r="D180" t="s">
        <v>238</v>
      </c>
      <c r="E180" t="s">
        <v>535</v>
      </c>
      <c r="F180" s="23" t="s">
        <v>837</v>
      </c>
      <c r="G180" t="s">
        <v>6</v>
      </c>
      <c r="H180" s="384">
        <v>3736.0303030303025</v>
      </c>
      <c r="I180" s="385">
        <v>2412.8529040404037</v>
      </c>
      <c r="J180" s="386">
        <v>0.64583333333333337</v>
      </c>
      <c r="K180" s="385">
        <v>16238.50980392157</v>
      </c>
      <c r="L180" s="385">
        <v>10487.370915032679</v>
      </c>
      <c r="M180" s="386">
        <v>0.64583333333333337</v>
      </c>
      <c r="N180" s="385">
        <v>22987.038461538461</v>
      </c>
      <c r="O180" s="385">
        <v>14845.795673076926</v>
      </c>
      <c r="P180" s="386">
        <v>0.64583333333333337</v>
      </c>
      <c r="Q180" s="147" t="s">
        <v>536</v>
      </c>
      <c r="R180" s="147">
        <v>12</v>
      </c>
      <c r="S180" t="s">
        <v>838</v>
      </c>
      <c r="T180" t="s">
        <v>2177</v>
      </c>
    </row>
    <row r="181" spans="1:20" x14ac:dyDescent="0.3">
      <c r="A181" t="s">
        <v>1190</v>
      </c>
      <c r="B181">
        <v>332680</v>
      </c>
      <c r="C181" s="148">
        <v>240</v>
      </c>
      <c r="D181" t="s">
        <v>240</v>
      </c>
      <c r="E181" t="s">
        <v>244</v>
      </c>
      <c r="F181" s="23" t="s">
        <v>844</v>
      </c>
      <c r="G181" t="s">
        <v>13</v>
      </c>
      <c r="H181" s="384">
        <v>3626.5384615384619</v>
      </c>
      <c r="I181" s="385">
        <v>2234.8543269230768</v>
      </c>
      <c r="J181" s="386">
        <v>0.61624999999999996</v>
      </c>
      <c r="K181" s="385">
        <v>16913.468085106382</v>
      </c>
      <c r="L181" s="385">
        <v>10422.924707446808</v>
      </c>
      <c r="M181" s="386">
        <v>0.61624999999999996</v>
      </c>
      <c r="N181" s="385">
        <v>10884.454545454548</v>
      </c>
      <c r="O181" s="385">
        <v>6707.5451136363645</v>
      </c>
      <c r="P181" s="386">
        <v>0.61624999999999996</v>
      </c>
      <c r="Q181" s="147" t="s">
        <v>536</v>
      </c>
      <c r="R181" s="147">
        <v>12</v>
      </c>
      <c r="S181" t="s">
        <v>244</v>
      </c>
      <c r="T181" t="s">
        <v>2177</v>
      </c>
    </row>
    <row r="182" spans="1:20" x14ac:dyDescent="0.3">
      <c r="A182" t="s">
        <v>1223</v>
      </c>
      <c r="B182">
        <v>332370</v>
      </c>
      <c r="C182" s="148">
        <v>254</v>
      </c>
      <c r="D182" t="s">
        <v>303</v>
      </c>
      <c r="E182" t="s">
        <v>306</v>
      </c>
      <c r="F182" s="23" t="s">
        <v>932</v>
      </c>
      <c r="G182" t="s">
        <v>10</v>
      </c>
      <c r="H182" s="384">
        <v>10036.961038961039</v>
      </c>
      <c r="I182" s="385">
        <v>2048.878313419913</v>
      </c>
      <c r="J182" s="386">
        <v>0.20413333333333328</v>
      </c>
      <c r="K182" s="385">
        <v>55162.22</v>
      </c>
      <c r="L182" s="385">
        <v>11260.447842666663</v>
      </c>
      <c r="M182" s="386">
        <v>0.20413333333333328</v>
      </c>
      <c r="N182" s="385">
        <v>89009.374999999985</v>
      </c>
      <c r="O182" s="385">
        <v>18169.780416666661</v>
      </c>
      <c r="P182" s="386">
        <v>0.20413333333333331</v>
      </c>
      <c r="Q182" s="147" t="s">
        <v>536</v>
      </c>
      <c r="R182" s="147">
        <v>12</v>
      </c>
      <c r="S182" t="s">
        <v>306</v>
      </c>
      <c r="T182" t="s">
        <v>2177</v>
      </c>
    </row>
    <row r="183" spans="1:20" x14ac:dyDescent="0.3">
      <c r="A183" t="s">
        <v>1110</v>
      </c>
      <c r="B183">
        <v>331720</v>
      </c>
      <c r="C183" s="148">
        <v>169</v>
      </c>
      <c r="D183" t="s">
        <v>103</v>
      </c>
      <c r="E183" t="s">
        <v>395</v>
      </c>
      <c r="F183" s="23" t="s">
        <v>689</v>
      </c>
      <c r="G183" t="s">
        <v>9</v>
      </c>
      <c r="H183" s="384">
        <v>4756.7605633802832</v>
      </c>
      <c r="I183" s="385">
        <v>2552.9533943661968</v>
      </c>
      <c r="J183" s="386">
        <v>0.53669999999999984</v>
      </c>
      <c r="K183" s="385">
        <v>3522</v>
      </c>
      <c r="L183" s="385">
        <v>1890.2573999999995</v>
      </c>
      <c r="M183" s="386">
        <v>0.53669999999999984</v>
      </c>
      <c r="N183" s="385">
        <v>32490.666666666668</v>
      </c>
      <c r="O183" s="385">
        <v>17437.740799999996</v>
      </c>
      <c r="P183" s="386">
        <v>0.53669999999999984</v>
      </c>
      <c r="Q183" s="147" t="s">
        <v>536</v>
      </c>
      <c r="R183" s="147">
        <v>12</v>
      </c>
      <c r="S183" t="s">
        <v>395</v>
      </c>
      <c r="T183" t="s">
        <v>2177</v>
      </c>
    </row>
    <row r="184" spans="1:20" x14ac:dyDescent="0.3">
      <c r="A184" t="s">
        <v>1111</v>
      </c>
      <c r="B184">
        <v>331380</v>
      </c>
      <c r="C184" s="148">
        <v>169</v>
      </c>
      <c r="D184" t="s">
        <v>103</v>
      </c>
      <c r="E184" t="s">
        <v>119</v>
      </c>
      <c r="F184" s="23" t="s">
        <v>705</v>
      </c>
      <c r="G184" t="s">
        <v>14</v>
      </c>
      <c r="H184" s="384">
        <v>3495.313432835821</v>
      </c>
      <c r="I184" s="385">
        <v>1932.5587970149259</v>
      </c>
      <c r="J184" s="386">
        <v>0.55290000000000006</v>
      </c>
      <c r="K184" s="385">
        <v>0</v>
      </c>
      <c r="L184" s="385">
        <v>0</v>
      </c>
      <c r="M184" s="386">
        <v>0</v>
      </c>
      <c r="N184" s="385">
        <v>12424.074074074075</v>
      </c>
      <c r="O184" s="385">
        <v>6869.2705555555567</v>
      </c>
      <c r="P184" s="386">
        <v>0.55290000000000006</v>
      </c>
      <c r="Q184" s="147" t="s">
        <v>536</v>
      </c>
      <c r="R184" s="147">
        <v>12</v>
      </c>
      <c r="S184" t="s">
        <v>119</v>
      </c>
      <c r="T184" t="s">
        <v>2177</v>
      </c>
    </row>
    <row r="185" spans="1:20" x14ac:dyDescent="0.3">
      <c r="A185" t="s">
        <v>1151</v>
      </c>
      <c r="B185">
        <v>331740</v>
      </c>
      <c r="C185" s="148">
        <v>683</v>
      </c>
      <c r="D185" t="s">
        <v>154</v>
      </c>
      <c r="E185" t="s">
        <v>155</v>
      </c>
      <c r="F185" s="23" t="s">
        <v>725</v>
      </c>
      <c r="G185" t="s">
        <v>8</v>
      </c>
      <c r="H185" s="384">
        <v>4518.4999999999991</v>
      </c>
      <c r="I185" s="385">
        <v>3162.95</v>
      </c>
      <c r="J185" s="386">
        <v>0.70000000000000007</v>
      </c>
      <c r="K185" s="385">
        <v>9276.6</v>
      </c>
      <c r="L185" s="385">
        <v>6493.6200000000017</v>
      </c>
      <c r="M185" s="386">
        <v>0.70000000000000007</v>
      </c>
      <c r="N185" s="385">
        <v>3592.7999999999997</v>
      </c>
      <c r="O185" s="385">
        <v>2514.96</v>
      </c>
      <c r="P185" s="386">
        <v>0.70000000000000007</v>
      </c>
      <c r="Q185" s="147" t="s">
        <v>536</v>
      </c>
      <c r="R185" s="147">
        <v>12</v>
      </c>
      <c r="S185" t="s">
        <v>155</v>
      </c>
      <c r="T185" t="s">
        <v>2177</v>
      </c>
    </row>
    <row r="186" spans="1:20" x14ac:dyDescent="0.3">
      <c r="A186" t="s">
        <v>1112</v>
      </c>
      <c r="B186">
        <v>331390</v>
      </c>
      <c r="C186" s="148">
        <v>169</v>
      </c>
      <c r="D186" t="s">
        <v>103</v>
      </c>
      <c r="E186" t="s">
        <v>120</v>
      </c>
      <c r="F186" s="23" t="s">
        <v>645</v>
      </c>
      <c r="G186" t="s">
        <v>9</v>
      </c>
      <c r="H186" s="384">
        <v>5907.5280000000002</v>
      </c>
      <c r="I186" s="385">
        <v>3096.1354247999993</v>
      </c>
      <c r="J186" s="386">
        <v>0.5240999999999999</v>
      </c>
      <c r="K186" s="385">
        <v>10332.166666666668</v>
      </c>
      <c r="L186" s="385">
        <v>5415.0885499999995</v>
      </c>
      <c r="M186" s="386">
        <v>0.5240999999999999</v>
      </c>
      <c r="N186" s="385">
        <v>38637.157894736847</v>
      </c>
      <c r="O186" s="385">
        <v>20249.734452631576</v>
      </c>
      <c r="P186" s="386">
        <v>0.5240999999999999</v>
      </c>
      <c r="Q186" s="147" t="s">
        <v>536</v>
      </c>
      <c r="R186" s="147">
        <v>12</v>
      </c>
      <c r="S186" t="s">
        <v>120</v>
      </c>
      <c r="T186" t="s">
        <v>2177</v>
      </c>
    </row>
    <row r="187" spans="1:20" x14ac:dyDescent="0.3">
      <c r="A187" t="s">
        <v>1113</v>
      </c>
      <c r="B187">
        <v>331400</v>
      </c>
      <c r="C187" s="148">
        <v>169</v>
      </c>
      <c r="D187" t="s">
        <v>103</v>
      </c>
      <c r="E187" t="s">
        <v>121</v>
      </c>
      <c r="F187" s="23" t="s">
        <v>647</v>
      </c>
      <c r="G187" t="s">
        <v>11</v>
      </c>
      <c r="H187" s="384">
        <v>5537.4523809523816</v>
      </c>
      <c r="I187" s="385">
        <v>3477.520095238096</v>
      </c>
      <c r="J187" s="386">
        <v>0.628</v>
      </c>
      <c r="K187" s="385">
        <v>10872.052631578947</v>
      </c>
      <c r="L187" s="385">
        <v>6827.6490526315783</v>
      </c>
      <c r="M187" s="386">
        <v>0.62799999999999989</v>
      </c>
      <c r="N187" s="385">
        <v>30232.904761904767</v>
      </c>
      <c r="O187" s="385">
        <v>18986.264190476191</v>
      </c>
      <c r="P187" s="386">
        <v>0.628</v>
      </c>
      <c r="Q187" s="147" t="s">
        <v>536</v>
      </c>
      <c r="R187" s="147">
        <v>12</v>
      </c>
      <c r="S187" t="s">
        <v>121</v>
      </c>
      <c r="T187" t="s">
        <v>2177</v>
      </c>
    </row>
    <row r="188" spans="1:20" x14ac:dyDescent="0.3">
      <c r="A188" t="s">
        <v>1262</v>
      </c>
      <c r="B188">
        <v>332070</v>
      </c>
      <c r="C188" s="148">
        <v>289</v>
      </c>
      <c r="D188" t="s">
        <v>253</v>
      </c>
      <c r="E188" t="s">
        <v>254</v>
      </c>
      <c r="F188" s="23" t="s">
        <v>856</v>
      </c>
      <c r="G188" t="s">
        <v>4</v>
      </c>
      <c r="H188" s="384">
        <v>0</v>
      </c>
      <c r="I188" s="385">
        <v>0</v>
      </c>
      <c r="J188" s="386">
        <v>0</v>
      </c>
      <c r="K188" s="385">
        <v>0</v>
      </c>
      <c r="L188" s="385">
        <v>0</v>
      </c>
      <c r="M188" s="386">
        <v>0</v>
      </c>
      <c r="N188" s="385">
        <v>0</v>
      </c>
      <c r="O188" s="385">
        <v>0</v>
      </c>
      <c r="P188" s="386" t="s">
        <v>490</v>
      </c>
      <c r="Q188" s="147">
        <v>0</v>
      </c>
      <c r="R188" s="147">
        <v>0</v>
      </c>
      <c r="S188" t="s">
        <v>254</v>
      </c>
      <c r="T188" t="e">
        <v>#N/A</v>
      </c>
    </row>
    <row r="189" spans="1:20" x14ac:dyDescent="0.3">
      <c r="A189" t="s">
        <v>1195</v>
      </c>
      <c r="B189">
        <v>332080</v>
      </c>
      <c r="C189" s="148">
        <v>446</v>
      </c>
      <c r="D189" t="s">
        <v>401</v>
      </c>
      <c r="E189" t="s">
        <v>402</v>
      </c>
      <c r="F189" s="23" t="s">
        <v>858</v>
      </c>
      <c r="G189" t="s">
        <v>9</v>
      </c>
      <c r="H189" s="384">
        <v>4228.65625</v>
      </c>
      <c r="I189" s="385">
        <v>2861.8840723958338</v>
      </c>
      <c r="J189" s="386">
        <v>0.6767833333333334</v>
      </c>
      <c r="K189" s="385">
        <v>21370.548387096773</v>
      </c>
      <c r="L189" s="385">
        <v>14463.230972580644</v>
      </c>
      <c r="M189" s="386">
        <v>0.6767833333333334</v>
      </c>
      <c r="N189" s="385">
        <v>15467.41666666667</v>
      </c>
      <c r="O189" s="385">
        <v>10468.089809722225</v>
      </c>
      <c r="P189" s="386">
        <v>0.6767833333333334</v>
      </c>
      <c r="Q189" s="147" t="s">
        <v>536</v>
      </c>
      <c r="R189" s="147">
        <v>12</v>
      </c>
      <c r="S189" t="s">
        <v>402</v>
      </c>
      <c r="T189" t="s">
        <v>2177</v>
      </c>
    </row>
    <row r="190" spans="1:20" x14ac:dyDescent="0.3">
      <c r="A190" t="s">
        <v>1114</v>
      </c>
      <c r="B190">
        <v>331410</v>
      </c>
      <c r="C190" s="148">
        <v>169</v>
      </c>
      <c r="D190" t="s">
        <v>103</v>
      </c>
      <c r="E190" t="s">
        <v>122</v>
      </c>
      <c r="F190" s="23" t="s">
        <v>649</v>
      </c>
      <c r="G190" t="s">
        <v>11</v>
      </c>
      <c r="H190" s="384">
        <v>6017.9784946236559</v>
      </c>
      <c r="I190" s="385">
        <v>3605.9727139784936</v>
      </c>
      <c r="J190" s="386">
        <v>0.59919999999999984</v>
      </c>
      <c r="K190" s="385">
        <v>23503.777777777777</v>
      </c>
      <c r="L190" s="385">
        <v>14083.46364444444</v>
      </c>
      <c r="M190" s="386">
        <v>0.59919999999999984</v>
      </c>
      <c r="N190" s="385">
        <v>35465.176470588231</v>
      </c>
      <c r="O190" s="385">
        <v>21250.73374117646</v>
      </c>
      <c r="P190" s="386">
        <v>0.59919999999999984</v>
      </c>
      <c r="Q190" s="147" t="s">
        <v>536</v>
      </c>
      <c r="R190" s="147">
        <v>12</v>
      </c>
      <c r="S190" t="s">
        <v>122</v>
      </c>
      <c r="T190" t="s">
        <v>2177</v>
      </c>
    </row>
    <row r="191" spans="1:20" x14ac:dyDescent="0.3">
      <c r="A191" t="s">
        <v>1080</v>
      </c>
      <c r="B191">
        <v>331155</v>
      </c>
      <c r="C191" s="148">
        <v>2</v>
      </c>
      <c r="D191" t="s">
        <v>80</v>
      </c>
      <c r="E191" t="s">
        <v>98</v>
      </c>
      <c r="F191" s="23" t="s">
        <v>587</v>
      </c>
      <c r="G191" t="s">
        <v>13</v>
      </c>
      <c r="H191" s="384">
        <v>5548.567500000001</v>
      </c>
      <c r="I191" s="385">
        <v>1569.5510315625004</v>
      </c>
      <c r="J191" s="386">
        <v>0.28287500000000004</v>
      </c>
      <c r="K191" s="385">
        <v>35289.609375000007</v>
      </c>
      <c r="L191" s="385">
        <v>9982.5482519531288</v>
      </c>
      <c r="M191" s="386">
        <v>0.28287500000000004</v>
      </c>
      <c r="N191" s="385">
        <v>24613.684210526317</v>
      </c>
      <c r="O191" s="385">
        <v>6962.5959210526316</v>
      </c>
      <c r="P191" s="386">
        <v>0.28287499999999999</v>
      </c>
      <c r="Q191" s="147" t="s">
        <v>536</v>
      </c>
      <c r="R191" s="147">
        <v>12</v>
      </c>
      <c r="S191" t="s">
        <v>98</v>
      </c>
      <c r="T191" t="s">
        <v>2177</v>
      </c>
    </row>
    <row r="192" spans="1:20" x14ac:dyDescent="0.3">
      <c r="A192" t="s">
        <v>1191</v>
      </c>
      <c r="B192">
        <v>332700</v>
      </c>
      <c r="C192" s="148">
        <v>240</v>
      </c>
      <c r="D192" t="s">
        <v>240</v>
      </c>
      <c r="E192" t="s">
        <v>400</v>
      </c>
      <c r="F192" s="23" t="s">
        <v>1268</v>
      </c>
      <c r="G192" t="s">
        <v>13</v>
      </c>
      <c r="H192" s="384">
        <v>4284.6734693877552</v>
      </c>
      <c r="I192" s="385">
        <v>2640.4300255102039</v>
      </c>
      <c r="J192" s="386">
        <v>0.61624999999999996</v>
      </c>
      <c r="K192" s="385">
        <v>10215.75</v>
      </c>
      <c r="L192" s="385">
        <v>6295.4559374999999</v>
      </c>
      <c r="M192" s="386">
        <v>0.61624999999999996</v>
      </c>
      <c r="N192" s="385">
        <v>17553.777777777774</v>
      </c>
      <c r="O192" s="385">
        <v>10817.515555555554</v>
      </c>
      <c r="P192" s="386">
        <v>0.61624999999999996</v>
      </c>
      <c r="Q192" s="147" t="s">
        <v>536</v>
      </c>
      <c r="R192" s="147">
        <v>12</v>
      </c>
      <c r="S192" t="s">
        <v>400</v>
      </c>
      <c r="T192" t="s">
        <v>2177</v>
      </c>
    </row>
    <row r="193" spans="1:20" x14ac:dyDescent="0.3">
      <c r="A193" t="s">
        <v>1115</v>
      </c>
      <c r="B193">
        <v>332090</v>
      </c>
      <c r="C193" s="148">
        <v>407</v>
      </c>
      <c r="D193" t="s">
        <v>255</v>
      </c>
      <c r="E193" t="s">
        <v>256</v>
      </c>
      <c r="F193" s="23" t="s">
        <v>680</v>
      </c>
      <c r="G193" t="s">
        <v>11</v>
      </c>
      <c r="H193" s="384">
        <v>5405.1538461538466</v>
      </c>
      <c r="I193" s="385">
        <v>3339.3040461538462</v>
      </c>
      <c r="J193" s="386">
        <v>0.61780000000000002</v>
      </c>
      <c r="K193" s="385">
        <v>7803</v>
      </c>
      <c r="L193" s="385">
        <v>4820.6934000000001</v>
      </c>
      <c r="M193" s="386">
        <v>0.61780000000000002</v>
      </c>
      <c r="N193" s="385">
        <v>31484</v>
      </c>
      <c r="O193" s="385">
        <v>19450.815200000001</v>
      </c>
      <c r="P193" s="386">
        <v>0.61780000000000002</v>
      </c>
      <c r="Q193" s="147" t="s">
        <v>536</v>
      </c>
      <c r="R193" s="147">
        <v>12</v>
      </c>
      <c r="S193" t="s">
        <v>256</v>
      </c>
      <c r="T193" t="s">
        <v>2177</v>
      </c>
    </row>
    <row r="194" spans="1:20" x14ac:dyDescent="0.3">
      <c r="A194" t="s">
        <v>1197</v>
      </c>
      <c r="B194">
        <v>332100</v>
      </c>
      <c r="C194" s="148">
        <v>660</v>
      </c>
      <c r="D194" t="s">
        <v>258</v>
      </c>
      <c r="E194" t="s">
        <v>259</v>
      </c>
      <c r="F194" s="23" t="s">
        <v>876</v>
      </c>
      <c r="G194" t="s">
        <v>6</v>
      </c>
      <c r="H194" s="384">
        <v>2972.389830508474</v>
      </c>
      <c r="I194" s="385">
        <v>2675.1508474576276</v>
      </c>
      <c r="J194" s="386">
        <v>0.90000000000000024</v>
      </c>
      <c r="K194" s="385">
        <v>16632.285714285714</v>
      </c>
      <c r="L194" s="385">
        <v>14969.057142857147</v>
      </c>
      <c r="M194" s="386">
        <v>0.90000000000000024</v>
      </c>
      <c r="N194" s="385">
        <v>4785.6000000000004</v>
      </c>
      <c r="O194" s="385">
        <v>4307.0400000000018</v>
      </c>
      <c r="P194" s="386">
        <v>0.90000000000000024</v>
      </c>
      <c r="Q194" s="147" t="s">
        <v>536</v>
      </c>
      <c r="R194" s="147">
        <v>6</v>
      </c>
      <c r="S194" t="s">
        <v>259</v>
      </c>
      <c r="T194" t="s">
        <v>2177</v>
      </c>
    </row>
    <row r="195" spans="1:20" x14ac:dyDescent="0.3">
      <c r="A195" t="s">
        <v>1218</v>
      </c>
      <c r="B195">
        <v>332110</v>
      </c>
      <c r="C195" s="148">
        <v>661</v>
      </c>
      <c r="D195" t="s">
        <v>297</v>
      </c>
      <c r="E195" t="s">
        <v>298</v>
      </c>
      <c r="F195" s="23" t="s">
        <v>922</v>
      </c>
      <c r="G195" t="s">
        <v>6</v>
      </c>
      <c r="H195" s="384">
        <v>3175.7179487179478</v>
      </c>
      <c r="I195" s="385">
        <v>1587.8589743589739</v>
      </c>
      <c r="J195" s="386">
        <v>0.5</v>
      </c>
      <c r="K195" s="385">
        <v>7438.1250000000009</v>
      </c>
      <c r="L195" s="385">
        <v>3719.0625000000005</v>
      </c>
      <c r="M195" s="386">
        <v>0.5</v>
      </c>
      <c r="N195" s="385">
        <v>13252.391304347824</v>
      </c>
      <c r="O195" s="385">
        <v>6626.1956521739121</v>
      </c>
      <c r="P195" s="386">
        <v>0.5</v>
      </c>
      <c r="Q195" s="147" t="s">
        <v>536</v>
      </c>
      <c r="R195" s="147">
        <v>6</v>
      </c>
      <c r="S195" t="s">
        <v>298</v>
      </c>
      <c r="T195" t="s">
        <v>2177</v>
      </c>
    </row>
    <row r="196" spans="1:20" x14ac:dyDescent="0.3">
      <c r="A196" t="s">
        <v>1235</v>
      </c>
      <c r="B196">
        <v>332510</v>
      </c>
      <c r="C196" s="148">
        <v>395</v>
      </c>
      <c r="D196" t="s">
        <v>330</v>
      </c>
      <c r="E196" t="s">
        <v>331</v>
      </c>
      <c r="F196" s="23" t="s">
        <v>960</v>
      </c>
      <c r="G196" t="s">
        <v>9</v>
      </c>
      <c r="H196" s="384">
        <v>4024.3435582822081</v>
      </c>
      <c r="I196" s="385">
        <v>2615.8233128834363</v>
      </c>
      <c r="J196" s="386">
        <v>0.65000000000000013</v>
      </c>
      <c r="K196" s="385">
        <v>23980.846153846152</v>
      </c>
      <c r="L196" s="385">
        <v>15587.550000000003</v>
      </c>
      <c r="M196" s="386">
        <v>0.65000000000000013</v>
      </c>
      <c r="N196" s="385">
        <v>10353.428571428571</v>
      </c>
      <c r="O196" s="385">
        <v>6729.7285714285736</v>
      </c>
      <c r="P196" s="386">
        <v>0.65000000000000013</v>
      </c>
      <c r="Q196" s="147" t="s">
        <v>536</v>
      </c>
      <c r="R196" s="147">
        <v>6</v>
      </c>
      <c r="S196" t="s">
        <v>331</v>
      </c>
      <c r="T196" t="s">
        <v>2177</v>
      </c>
    </row>
    <row r="197" spans="1:20" x14ac:dyDescent="0.3">
      <c r="A197" t="s">
        <v>1116</v>
      </c>
      <c r="B197">
        <v>332120</v>
      </c>
      <c r="C197" s="148">
        <v>285</v>
      </c>
      <c r="D197" t="s">
        <v>1280</v>
      </c>
      <c r="E197" t="s">
        <v>123</v>
      </c>
      <c r="F197" s="23" t="s">
        <v>651</v>
      </c>
      <c r="G197" t="s">
        <v>9</v>
      </c>
      <c r="H197" s="384">
        <v>5380.0703124999991</v>
      </c>
      <c r="I197" s="385">
        <v>3065.5640640624997</v>
      </c>
      <c r="J197" s="386">
        <v>0.56979999999999997</v>
      </c>
      <c r="K197" s="385">
        <v>16723.444444444442</v>
      </c>
      <c r="L197" s="385">
        <v>9529.0186444444425</v>
      </c>
      <c r="M197" s="386">
        <v>0.56979999999999997</v>
      </c>
      <c r="N197" s="385">
        <v>32911.296296296299</v>
      </c>
      <c r="O197" s="385">
        <v>18752.85662962963</v>
      </c>
      <c r="P197" s="386">
        <v>0.56979999999999997</v>
      </c>
      <c r="Q197" s="147" t="s">
        <v>536</v>
      </c>
      <c r="R197" s="147">
        <v>12</v>
      </c>
      <c r="S197" t="s">
        <v>123</v>
      </c>
      <c r="T197" t="s">
        <v>2177</v>
      </c>
    </row>
    <row r="198" spans="1:20" x14ac:dyDescent="0.3">
      <c r="A198" t="s">
        <v>1198</v>
      </c>
      <c r="B198">
        <v>332130</v>
      </c>
      <c r="C198" s="148">
        <v>17</v>
      </c>
      <c r="D198" t="s">
        <v>260</v>
      </c>
      <c r="E198" t="s">
        <v>261</v>
      </c>
      <c r="F198" s="23" t="s">
        <v>878</v>
      </c>
      <c r="G198" t="s">
        <v>11</v>
      </c>
      <c r="H198" s="384">
        <v>5789.609457092819</v>
      </c>
      <c r="I198" s="385">
        <v>2286.5097615878576</v>
      </c>
      <c r="J198" s="386">
        <v>0.39493333333333336</v>
      </c>
      <c r="K198" s="385">
        <v>89166</v>
      </c>
      <c r="L198" s="385">
        <v>35214.625600000007</v>
      </c>
      <c r="M198" s="386">
        <v>0.39493333333333336</v>
      </c>
      <c r="N198" s="385">
        <v>28668.329670329673</v>
      </c>
      <c r="O198" s="385">
        <v>11322.078997802199</v>
      </c>
      <c r="P198" s="386">
        <v>0.39493333333333336</v>
      </c>
      <c r="Q198" s="147" t="s">
        <v>536</v>
      </c>
      <c r="R198" s="147">
        <v>12</v>
      </c>
      <c r="S198" t="s">
        <v>261</v>
      </c>
      <c r="T198" t="s">
        <v>2177</v>
      </c>
    </row>
  </sheetData>
  <sortState xmlns:xlrd2="http://schemas.microsoft.com/office/spreadsheetml/2017/richdata2" ref="A5:T198">
    <sortCondition ref="A5:A198"/>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43" customFormat="1" ht="57.6" x14ac:dyDescent="0.3">
      <c r="A1" s="143" t="s">
        <v>1265</v>
      </c>
      <c r="B1" s="143" t="s">
        <v>55</v>
      </c>
      <c r="C1" s="143" t="s">
        <v>59</v>
      </c>
      <c r="D1" s="143" t="s">
        <v>560</v>
      </c>
      <c r="E1" s="143" t="s">
        <v>1056</v>
      </c>
      <c r="F1" s="143" t="s">
        <v>60</v>
      </c>
    </row>
    <row r="2" spans="1:6" x14ac:dyDescent="0.3">
      <c r="A2" t="s">
        <v>1064</v>
      </c>
      <c r="B2" t="s">
        <v>71</v>
      </c>
      <c r="C2" t="s">
        <v>1062</v>
      </c>
      <c r="D2">
        <v>12</v>
      </c>
      <c r="E2" t="s">
        <v>1065</v>
      </c>
    </row>
    <row r="3" spans="1:6" x14ac:dyDescent="0.3">
      <c r="A3" t="s">
        <v>1250</v>
      </c>
      <c r="B3" t="s">
        <v>996</v>
      </c>
      <c r="C3" t="s">
        <v>1062</v>
      </c>
      <c r="D3">
        <v>12</v>
      </c>
      <c r="E3" t="s">
        <v>996</v>
      </c>
    </row>
    <row r="4" spans="1:6" x14ac:dyDescent="0.3">
      <c r="A4" t="s">
        <v>1117</v>
      </c>
      <c r="B4" t="s">
        <v>124</v>
      </c>
      <c r="C4" t="s">
        <v>536</v>
      </c>
      <c r="D4">
        <v>12</v>
      </c>
      <c r="E4" t="s">
        <v>124</v>
      </c>
    </row>
    <row r="5" spans="1:6" x14ac:dyDescent="0.3">
      <c r="A5" t="s">
        <v>1199</v>
      </c>
      <c r="B5" t="s">
        <v>263</v>
      </c>
      <c r="C5" t="s">
        <v>536</v>
      </c>
      <c r="D5">
        <v>9</v>
      </c>
      <c r="E5" t="s">
        <v>263</v>
      </c>
    </row>
    <row r="6" spans="1:6" x14ac:dyDescent="0.3">
      <c r="A6" t="s">
        <v>1200</v>
      </c>
      <c r="B6" t="s">
        <v>265</v>
      </c>
      <c r="C6" t="s">
        <v>536</v>
      </c>
      <c r="D6">
        <v>12</v>
      </c>
      <c r="E6" t="s">
        <v>265</v>
      </c>
    </row>
    <row r="7" spans="1:6" x14ac:dyDescent="0.3">
      <c r="A7" t="s">
        <v>1201</v>
      </c>
      <c r="B7" t="s">
        <v>267</v>
      </c>
      <c r="C7" t="s">
        <v>536</v>
      </c>
      <c r="D7">
        <v>12</v>
      </c>
      <c r="E7" t="s">
        <v>267</v>
      </c>
    </row>
    <row r="8" spans="1:6" x14ac:dyDescent="0.3">
      <c r="A8" t="s">
        <v>1202</v>
      </c>
      <c r="B8" t="s">
        <v>269</v>
      </c>
      <c r="C8" t="s">
        <v>536</v>
      </c>
      <c r="D8">
        <v>12</v>
      </c>
      <c r="E8" t="s">
        <v>269</v>
      </c>
    </row>
    <row r="9" spans="1:6" x14ac:dyDescent="0.3">
      <c r="A9" t="s">
        <v>1203</v>
      </c>
      <c r="B9" t="s">
        <v>271</v>
      </c>
      <c r="C9" t="s">
        <v>536</v>
      </c>
      <c r="D9">
        <v>10</v>
      </c>
      <c r="E9" t="s">
        <v>271</v>
      </c>
    </row>
    <row r="10" spans="1:6" x14ac:dyDescent="0.3">
      <c r="A10" t="s">
        <v>1204</v>
      </c>
      <c r="B10" t="s">
        <v>404</v>
      </c>
      <c r="C10" t="s">
        <v>536</v>
      </c>
      <c r="D10">
        <v>7</v>
      </c>
      <c r="E10" t="s">
        <v>404</v>
      </c>
    </row>
    <row r="11" spans="1:6" x14ac:dyDescent="0.3">
      <c r="A11" t="s">
        <v>1118</v>
      </c>
      <c r="B11" t="s">
        <v>396</v>
      </c>
      <c r="C11" t="s">
        <v>536</v>
      </c>
      <c r="D11">
        <v>12</v>
      </c>
      <c r="E11" t="s">
        <v>396</v>
      </c>
    </row>
    <row r="12" spans="1:6" x14ac:dyDescent="0.3">
      <c r="A12" t="s">
        <v>1249</v>
      </c>
      <c r="B12" t="s">
        <v>362</v>
      </c>
      <c r="C12" t="s">
        <v>536</v>
      </c>
      <c r="D12">
        <v>12</v>
      </c>
      <c r="E12" t="s">
        <v>362</v>
      </c>
    </row>
    <row r="13" spans="1:6" x14ac:dyDescent="0.3">
      <c r="A13" t="s">
        <v>1205</v>
      </c>
      <c r="B13" t="s">
        <v>273</v>
      </c>
      <c r="C13" t="s">
        <v>536</v>
      </c>
      <c r="D13">
        <v>6</v>
      </c>
      <c r="E13" t="s">
        <v>273</v>
      </c>
    </row>
    <row r="14" spans="1:6" x14ac:dyDescent="0.3">
      <c r="A14" t="s">
        <v>1248</v>
      </c>
      <c r="B14" t="s">
        <v>358</v>
      </c>
      <c r="C14" t="s">
        <v>536</v>
      </c>
      <c r="D14">
        <v>12</v>
      </c>
      <c r="E14" t="s">
        <v>358</v>
      </c>
    </row>
    <row r="15" spans="1:6" x14ac:dyDescent="0.3">
      <c r="A15" t="s">
        <v>1119</v>
      </c>
      <c r="B15" t="s">
        <v>125</v>
      </c>
      <c r="C15" t="s">
        <v>536</v>
      </c>
      <c r="D15">
        <v>12</v>
      </c>
      <c r="E15" t="s">
        <v>125</v>
      </c>
    </row>
    <row r="16" spans="1:6" x14ac:dyDescent="0.3">
      <c r="A16" t="s">
        <v>1207</v>
      </c>
      <c r="B16" t="s">
        <v>275</v>
      </c>
      <c r="C16" t="s">
        <v>536</v>
      </c>
      <c r="D16">
        <v>12</v>
      </c>
      <c r="E16" t="s">
        <v>275</v>
      </c>
    </row>
    <row r="17" spans="1:6" x14ac:dyDescent="0.3">
      <c r="A17" t="s">
        <v>1120</v>
      </c>
      <c r="B17" t="s">
        <v>126</v>
      </c>
      <c r="C17" t="s">
        <v>536</v>
      </c>
      <c r="D17">
        <v>12</v>
      </c>
      <c r="E17" t="s">
        <v>126</v>
      </c>
    </row>
    <row r="18" spans="1:6" x14ac:dyDescent="0.3">
      <c r="A18" t="s">
        <v>1081</v>
      </c>
      <c r="B18" t="s">
        <v>393</v>
      </c>
      <c r="C18" t="s">
        <v>536</v>
      </c>
      <c r="D18">
        <v>12</v>
      </c>
      <c r="E18" t="s">
        <v>393</v>
      </c>
    </row>
    <row r="19" spans="1:6" x14ac:dyDescent="0.3">
      <c r="A19" t="s">
        <v>1121</v>
      </c>
      <c r="B19" t="s">
        <v>127</v>
      </c>
      <c r="C19" t="s">
        <v>536</v>
      </c>
      <c r="D19">
        <v>12</v>
      </c>
      <c r="E19" t="s">
        <v>127</v>
      </c>
      <c r="F19" t="s">
        <v>1267</v>
      </c>
    </row>
    <row r="20" spans="1:6" x14ac:dyDescent="0.3">
      <c r="A20" t="s">
        <v>1122</v>
      </c>
      <c r="B20" t="s">
        <v>128</v>
      </c>
      <c r="C20" t="s">
        <v>536</v>
      </c>
      <c r="D20">
        <v>12</v>
      </c>
      <c r="E20" t="s">
        <v>128</v>
      </c>
    </row>
    <row r="21" spans="1:6" x14ac:dyDescent="0.3">
      <c r="A21" t="s">
        <v>1213</v>
      </c>
      <c r="B21" t="s">
        <v>288</v>
      </c>
      <c r="C21" t="s">
        <v>536</v>
      </c>
      <c r="D21">
        <v>12</v>
      </c>
      <c r="E21" t="s">
        <v>914</v>
      </c>
    </row>
    <row r="22" spans="1:6" x14ac:dyDescent="0.3">
      <c r="A22" t="s">
        <v>1214</v>
      </c>
      <c r="B22" t="s">
        <v>290</v>
      </c>
      <c r="C22" t="s">
        <v>536</v>
      </c>
      <c r="D22">
        <v>12</v>
      </c>
      <c r="E22" t="s">
        <v>290</v>
      </c>
    </row>
    <row r="23" spans="1:6" x14ac:dyDescent="0.3">
      <c r="A23" t="s">
        <v>1215</v>
      </c>
      <c r="B23" t="s">
        <v>407</v>
      </c>
      <c r="C23" t="s">
        <v>536</v>
      </c>
      <c r="D23">
        <v>12</v>
      </c>
      <c r="E23" t="s">
        <v>407</v>
      </c>
    </row>
    <row r="24" spans="1:6" x14ac:dyDescent="0.3">
      <c r="A24" t="s">
        <v>1082</v>
      </c>
      <c r="B24" t="s">
        <v>93</v>
      </c>
      <c r="C24" t="s">
        <v>536</v>
      </c>
      <c r="D24">
        <v>12</v>
      </c>
      <c r="E24" t="s">
        <v>93</v>
      </c>
    </row>
    <row r="25" spans="1:6" x14ac:dyDescent="0.3">
      <c r="A25" t="s">
        <v>1057</v>
      </c>
      <c r="B25" t="s">
        <v>62</v>
      </c>
      <c r="C25" t="s">
        <v>536</v>
      </c>
      <c r="D25">
        <v>12</v>
      </c>
      <c r="E25" t="s">
        <v>62</v>
      </c>
    </row>
    <row r="26" spans="1:6" x14ac:dyDescent="0.3">
      <c r="A26" t="s">
        <v>1217</v>
      </c>
      <c r="B26" t="s">
        <v>296</v>
      </c>
      <c r="C26" t="s">
        <v>536</v>
      </c>
      <c r="D26">
        <v>12</v>
      </c>
      <c r="E26" t="s">
        <v>296</v>
      </c>
    </row>
    <row r="27" spans="1:6" x14ac:dyDescent="0.3">
      <c r="A27" t="s">
        <v>1123</v>
      </c>
      <c r="B27" t="s">
        <v>129</v>
      </c>
      <c r="C27" t="s">
        <v>536</v>
      </c>
      <c r="D27">
        <v>12</v>
      </c>
      <c r="E27" t="s">
        <v>129</v>
      </c>
    </row>
    <row r="28" spans="1:6" x14ac:dyDescent="0.3">
      <c r="A28" t="s">
        <v>1258</v>
      </c>
      <c r="B28" t="s">
        <v>410</v>
      </c>
      <c r="C28" t="s">
        <v>536</v>
      </c>
      <c r="D28">
        <v>11</v>
      </c>
      <c r="E28" t="s">
        <v>410</v>
      </c>
    </row>
    <row r="29" spans="1:6" x14ac:dyDescent="0.3">
      <c r="A29" t="s">
        <v>1124</v>
      </c>
      <c r="B29" t="s">
        <v>130</v>
      </c>
      <c r="C29" t="s">
        <v>536</v>
      </c>
      <c r="D29">
        <v>12</v>
      </c>
      <c r="E29" t="s">
        <v>130</v>
      </c>
    </row>
    <row r="30" spans="1:6" x14ac:dyDescent="0.3">
      <c r="A30" t="s">
        <v>1219</v>
      </c>
      <c r="B30" t="s">
        <v>300</v>
      </c>
      <c r="C30" t="s">
        <v>536</v>
      </c>
      <c r="D30">
        <v>11</v>
      </c>
      <c r="E30" t="s">
        <v>300</v>
      </c>
    </row>
    <row r="31" spans="1:6" x14ac:dyDescent="0.3">
      <c r="A31" t="s">
        <v>1255</v>
      </c>
      <c r="B31" t="s">
        <v>372</v>
      </c>
      <c r="C31" t="s">
        <v>536</v>
      </c>
      <c r="D31">
        <v>12</v>
      </c>
      <c r="E31" t="s">
        <v>372</v>
      </c>
    </row>
    <row r="32" spans="1:6" x14ac:dyDescent="0.3">
      <c r="A32" t="s">
        <v>1125</v>
      </c>
      <c r="B32" t="s">
        <v>131</v>
      </c>
      <c r="C32" t="s">
        <v>536</v>
      </c>
      <c r="D32">
        <v>12</v>
      </c>
      <c r="E32" t="s">
        <v>131</v>
      </c>
    </row>
    <row r="33" spans="1:6" x14ac:dyDescent="0.3">
      <c r="A33" t="s">
        <v>1220</v>
      </c>
      <c r="B33" t="s">
        <v>168</v>
      </c>
      <c r="C33" t="s">
        <v>536</v>
      </c>
      <c r="D33">
        <v>12</v>
      </c>
      <c r="E33" t="s">
        <v>168</v>
      </c>
    </row>
    <row r="34" spans="1:6" x14ac:dyDescent="0.3">
      <c r="A34" t="s">
        <v>1126</v>
      </c>
      <c r="B34" t="s">
        <v>132</v>
      </c>
      <c r="C34" t="s">
        <v>536</v>
      </c>
      <c r="D34">
        <v>12</v>
      </c>
      <c r="E34" t="s">
        <v>132</v>
      </c>
    </row>
    <row r="35" spans="1:6" x14ac:dyDescent="0.3">
      <c r="A35" t="s">
        <v>1083</v>
      </c>
      <c r="B35" t="s">
        <v>94</v>
      </c>
      <c r="C35" t="s">
        <v>536</v>
      </c>
      <c r="D35">
        <v>12</v>
      </c>
      <c r="E35" t="s">
        <v>605</v>
      </c>
    </row>
    <row r="36" spans="1:6" x14ac:dyDescent="0.3">
      <c r="A36" t="s">
        <v>1058</v>
      </c>
      <c r="B36" t="s">
        <v>64</v>
      </c>
      <c r="C36" t="s">
        <v>536</v>
      </c>
      <c r="D36">
        <v>12</v>
      </c>
      <c r="E36" t="s">
        <v>64</v>
      </c>
    </row>
    <row r="37" spans="1:6" x14ac:dyDescent="0.3">
      <c r="A37" t="s">
        <v>1224</v>
      </c>
      <c r="B37" t="s">
        <v>307</v>
      </c>
      <c r="C37" t="s">
        <v>536</v>
      </c>
      <c r="D37">
        <v>12</v>
      </c>
      <c r="E37" t="s">
        <v>307</v>
      </c>
    </row>
    <row r="38" spans="1:6" x14ac:dyDescent="0.3">
      <c r="A38" t="s">
        <v>1127</v>
      </c>
      <c r="B38" t="s">
        <v>133</v>
      </c>
      <c r="C38" t="s">
        <v>536</v>
      </c>
      <c r="D38">
        <v>12</v>
      </c>
      <c r="E38" t="s">
        <v>133</v>
      </c>
      <c r="F38" t="s">
        <v>1267</v>
      </c>
    </row>
    <row r="39" spans="1:6" x14ac:dyDescent="0.3">
      <c r="A39" t="s">
        <v>1228</v>
      </c>
      <c r="B39" t="s">
        <v>312</v>
      </c>
      <c r="C39" t="s">
        <v>536</v>
      </c>
      <c r="D39">
        <v>12</v>
      </c>
      <c r="E39" t="s">
        <v>312</v>
      </c>
    </row>
    <row r="40" spans="1:6" x14ac:dyDescent="0.3">
      <c r="A40" t="s">
        <v>1128</v>
      </c>
      <c r="B40" t="s">
        <v>134</v>
      </c>
      <c r="C40" t="s">
        <v>536</v>
      </c>
      <c r="D40">
        <v>12</v>
      </c>
      <c r="E40" t="s">
        <v>134</v>
      </c>
    </row>
    <row r="41" spans="1:6" x14ac:dyDescent="0.3">
      <c r="A41" t="s">
        <v>1129</v>
      </c>
      <c r="B41" t="s">
        <v>135</v>
      </c>
      <c r="C41" t="s">
        <v>536</v>
      </c>
      <c r="D41">
        <v>12</v>
      </c>
      <c r="E41" t="s">
        <v>135</v>
      </c>
      <c r="F41" t="s">
        <v>1267</v>
      </c>
    </row>
    <row r="42" spans="1:6" x14ac:dyDescent="0.3">
      <c r="A42" t="s">
        <v>1230</v>
      </c>
      <c r="B42" t="s">
        <v>316</v>
      </c>
      <c r="C42" t="s">
        <v>536</v>
      </c>
      <c r="D42">
        <v>12</v>
      </c>
      <c r="E42" t="s">
        <v>316</v>
      </c>
    </row>
    <row r="43" spans="1:6" x14ac:dyDescent="0.3">
      <c r="A43" t="s">
        <v>1231</v>
      </c>
      <c r="B43" t="s">
        <v>318</v>
      </c>
      <c r="C43" t="s">
        <v>536</v>
      </c>
      <c r="D43">
        <v>12</v>
      </c>
      <c r="E43" t="s">
        <v>318</v>
      </c>
    </row>
    <row r="44" spans="1:6" x14ac:dyDescent="0.3">
      <c r="A44" t="s">
        <v>1233</v>
      </c>
      <c r="B44" t="s">
        <v>325</v>
      </c>
      <c r="C44" t="s">
        <v>536</v>
      </c>
      <c r="D44">
        <v>12</v>
      </c>
      <c r="E44" t="s">
        <v>325</v>
      </c>
    </row>
    <row r="45" spans="1:6" x14ac:dyDescent="0.3">
      <c r="A45" t="s">
        <v>1059</v>
      </c>
      <c r="B45" t="s">
        <v>66</v>
      </c>
      <c r="C45" t="s">
        <v>536</v>
      </c>
      <c r="D45">
        <v>12</v>
      </c>
      <c r="E45" t="s">
        <v>66</v>
      </c>
    </row>
    <row r="46" spans="1:6" x14ac:dyDescent="0.3">
      <c r="A46" t="s">
        <v>1130</v>
      </c>
      <c r="B46" t="s">
        <v>136</v>
      </c>
      <c r="C46" t="s">
        <v>536</v>
      </c>
      <c r="D46">
        <v>12</v>
      </c>
      <c r="E46" t="s">
        <v>136</v>
      </c>
    </row>
    <row r="47" spans="1:6" x14ac:dyDescent="0.3">
      <c r="A47" t="s">
        <v>1131</v>
      </c>
      <c r="B47" t="s">
        <v>397</v>
      </c>
      <c r="C47" t="s">
        <v>536</v>
      </c>
      <c r="D47">
        <v>12</v>
      </c>
      <c r="E47" t="s">
        <v>397</v>
      </c>
      <c r="F47" t="s">
        <v>1267</v>
      </c>
    </row>
    <row r="48" spans="1:6" x14ac:dyDescent="0.3">
      <c r="A48" t="s">
        <v>1225</v>
      </c>
      <c r="B48" t="s">
        <v>308</v>
      </c>
      <c r="C48" t="s">
        <v>536</v>
      </c>
      <c r="D48">
        <v>12</v>
      </c>
      <c r="E48" t="s">
        <v>308</v>
      </c>
    </row>
    <row r="49" spans="1:5" x14ac:dyDescent="0.3">
      <c r="A49" t="s">
        <v>1226</v>
      </c>
      <c r="B49" t="s">
        <v>309</v>
      </c>
      <c r="C49" t="s">
        <v>536</v>
      </c>
      <c r="D49">
        <v>12</v>
      </c>
      <c r="E49" t="s">
        <v>309</v>
      </c>
    </row>
    <row r="50" spans="1:5" x14ac:dyDescent="0.3">
      <c r="A50" t="s">
        <v>1245</v>
      </c>
      <c r="B50" t="s">
        <v>352</v>
      </c>
      <c r="C50" t="s">
        <v>536</v>
      </c>
      <c r="D50">
        <v>12</v>
      </c>
      <c r="E50" t="s">
        <v>352</v>
      </c>
    </row>
    <row r="51" spans="1:5" x14ac:dyDescent="0.3">
      <c r="A51" t="s">
        <v>1234</v>
      </c>
      <c r="B51" t="s">
        <v>329</v>
      </c>
      <c r="C51" t="s">
        <v>536</v>
      </c>
      <c r="D51">
        <v>12</v>
      </c>
      <c r="E51" t="s">
        <v>329</v>
      </c>
    </row>
    <row r="52" spans="1:5" x14ac:dyDescent="0.3">
      <c r="A52" t="s">
        <v>1132</v>
      </c>
      <c r="B52" t="s">
        <v>137</v>
      </c>
      <c r="C52" t="s">
        <v>536</v>
      </c>
      <c r="D52">
        <v>12</v>
      </c>
      <c r="E52" t="s">
        <v>137</v>
      </c>
    </row>
    <row r="53" spans="1:5" x14ac:dyDescent="0.3">
      <c r="A53" t="s">
        <v>1236</v>
      </c>
      <c r="B53" t="s">
        <v>333</v>
      </c>
      <c r="C53" t="s">
        <v>536</v>
      </c>
      <c r="D53">
        <v>9</v>
      </c>
      <c r="E53" t="s">
        <v>333</v>
      </c>
    </row>
    <row r="54" spans="1:5" x14ac:dyDescent="0.3">
      <c r="A54" t="s">
        <v>1210</v>
      </c>
      <c r="B54" t="s">
        <v>284</v>
      </c>
      <c r="C54" t="s">
        <v>536</v>
      </c>
      <c r="D54">
        <v>12</v>
      </c>
      <c r="E54" t="s">
        <v>284</v>
      </c>
    </row>
    <row r="55" spans="1:5" x14ac:dyDescent="0.3">
      <c r="A55" t="s">
        <v>1060</v>
      </c>
      <c r="B55" t="s">
        <v>68</v>
      </c>
      <c r="C55" t="s">
        <v>536</v>
      </c>
      <c r="D55">
        <v>12</v>
      </c>
      <c r="E55" t="s">
        <v>68</v>
      </c>
    </row>
    <row r="56" spans="1:5" x14ac:dyDescent="0.3">
      <c r="A56" t="s">
        <v>1237</v>
      </c>
      <c r="B56" t="s">
        <v>335</v>
      </c>
      <c r="C56" t="s">
        <v>536</v>
      </c>
      <c r="D56">
        <v>11</v>
      </c>
      <c r="E56" t="s">
        <v>335</v>
      </c>
    </row>
    <row r="57" spans="1:5" x14ac:dyDescent="0.3">
      <c r="A57" t="s">
        <v>1133</v>
      </c>
      <c r="B57" t="s">
        <v>138</v>
      </c>
      <c r="C57" t="s">
        <v>536</v>
      </c>
      <c r="D57">
        <v>12</v>
      </c>
      <c r="E57" t="s">
        <v>138</v>
      </c>
    </row>
    <row r="58" spans="1:5" x14ac:dyDescent="0.3">
      <c r="A58" t="s">
        <v>1238</v>
      </c>
      <c r="B58" t="s">
        <v>337</v>
      </c>
      <c r="C58" t="s">
        <v>536</v>
      </c>
      <c r="D58">
        <v>12</v>
      </c>
      <c r="E58" t="s">
        <v>337</v>
      </c>
    </row>
    <row r="59" spans="1:5" x14ac:dyDescent="0.3">
      <c r="A59" t="s">
        <v>1134</v>
      </c>
      <c r="B59" t="s">
        <v>139</v>
      </c>
      <c r="C59" t="s">
        <v>536</v>
      </c>
      <c r="D59">
        <v>12</v>
      </c>
      <c r="E59" t="s">
        <v>1135</v>
      </c>
    </row>
    <row r="60" spans="1:5" x14ac:dyDescent="0.3">
      <c r="A60" t="s">
        <v>1136</v>
      </c>
      <c r="B60" t="s">
        <v>140</v>
      </c>
      <c r="C60" t="s">
        <v>536</v>
      </c>
      <c r="D60">
        <v>12</v>
      </c>
      <c r="E60" t="s">
        <v>140</v>
      </c>
    </row>
    <row r="61" spans="1:5" x14ac:dyDescent="0.3">
      <c r="A61" t="s">
        <v>1239</v>
      </c>
      <c r="B61" t="s">
        <v>339</v>
      </c>
      <c r="C61" t="s">
        <v>536</v>
      </c>
      <c r="D61">
        <v>12</v>
      </c>
      <c r="E61" t="s">
        <v>339</v>
      </c>
    </row>
    <row r="62" spans="1:5" x14ac:dyDescent="0.3">
      <c r="A62" t="s">
        <v>1240</v>
      </c>
      <c r="B62" t="s">
        <v>360</v>
      </c>
      <c r="C62" t="s">
        <v>536</v>
      </c>
      <c r="D62">
        <v>12</v>
      </c>
      <c r="E62" t="s">
        <v>360</v>
      </c>
    </row>
    <row r="63" spans="1:5" x14ac:dyDescent="0.3">
      <c r="A63" t="s">
        <v>1137</v>
      </c>
      <c r="B63" t="s">
        <v>141</v>
      </c>
      <c r="C63" t="s">
        <v>536</v>
      </c>
      <c r="D63">
        <v>12</v>
      </c>
      <c r="E63" t="s">
        <v>141</v>
      </c>
    </row>
    <row r="64" spans="1:5" x14ac:dyDescent="0.3">
      <c r="A64" t="s">
        <v>1138</v>
      </c>
      <c r="B64" t="s">
        <v>142</v>
      </c>
      <c r="C64" t="s">
        <v>536</v>
      </c>
      <c r="D64">
        <v>12</v>
      </c>
      <c r="E64" t="s">
        <v>142</v>
      </c>
    </row>
    <row r="65" spans="1:5" x14ac:dyDescent="0.3">
      <c r="A65" t="s">
        <v>1139</v>
      </c>
      <c r="B65" t="s">
        <v>143</v>
      </c>
      <c r="C65" t="s">
        <v>536</v>
      </c>
      <c r="D65">
        <v>12</v>
      </c>
      <c r="E65" t="s">
        <v>143</v>
      </c>
    </row>
    <row r="66" spans="1:5" x14ac:dyDescent="0.3">
      <c r="A66" t="s">
        <v>1092</v>
      </c>
      <c r="B66" t="s">
        <v>104</v>
      </c>
      <c r="C66" t="s">
        <v>536</v>
      </c>
      <c r="D66">
        <v>12</v>
      </c>
      <c r="E66" t="s">
        <v>104</v>
      </c>
    </row>
    <row r="67" spans="1:5" x14ac:dyDescent="0.3">
      <c r="A67" t="s">
        <v>1140</v>
      </c>
      <c r="B67" t="s">
        <v>144</v>
      </c>
      <c r="C67" t="s">
        <v>536</v>
      </c>
      <c r="D67">
        <v>12</v>
      </c>
      <c r="E67" t="s">
        <v>144</v>
      </c>
    </row>
    <row r="68" spans="1:5" x14ac:dyDescent="0.3">
      <c r="A68" t="s">
        <v>1141</v>
      </c>
      <c r="B68" t="s">
        <v>145</v>
      </c>
      <c r="C68" t="s">
        <v>536</v>
      </c>
      <c r="D68">
        <v>12</v>
      </c>
      <c r="E68" t="s">
        <v>145</v>
      </c>
    </row>
    <row r="69" spans="1:5" x14ac:dyDescent="0.3">
      <c r="A69" t="s">
        <v>1142</v>
      </c>
      <c r="B69" t="s">
        <v>146</v>
      </c>
      <c r="C69" t="s">
        <v>536</v>
      </c>
      <c r="D69">
        <v>12</v>
      </c>
      <c r="E69" t="s">
        <v>146</v>
      </c>
    </row>
    <row r="70" spans="1:5" x14ac:dyDescent="0.3">
      <c r="A70" t="s">
        <v>1143</v>
      </c>
      <c r="B70" t="s">
        <v>147</v>
      </c>
      <c r="C70" t="s">
        <v>536</v>
      </c>
      <c r="D70">
        <v>12</v>
      </c>
      <c r="E70" t="s">
        <v>147</v>
      </c>
    </row>
    <row r="71" spans="1:5" x14ac:dyDescent="0.3">
      <c r="A71" t="s">
        <v>1084</v>
      </c>
      <c r="B71" t="s">
        <v>95</v>
      </c>
      <c r="C71" t="s">
        <v>536</v>
      </c>
      <c r="D71">
        <v>12</v>
      </c>
      <c r="E71" t="s">
        <v>95</v>
      </c>
    </row>
    <row r="72" spans="1:5" x14ac:dyDescent="0.3">
      <c r="A72" t="s">
        <v>1085</v>
      </c>
      <c r="B72" t="s">
        <v>96</v>
      </c>
      <c r="C72" t="s">
        <v>536</v>
      </c>
      <c r="D72">
        <v>12</v>
      </c>
      <c r="E72" t="s">
        <v>96</v>
      </c>
    </row>
    <row r="73" spans="1:5" x14ac:dyDescent="0.3">
      <c r="A73" t="s">
        <v>1211</v>
      </c>
      <c r="B73" t="s">
        <v>285</v>
      </c>
      <c r="C73" t="s">
        <v>536</v>
      </c>
      <c r="D73">
        <v>12</v>
      </c>
      <c r="E73" t="s">
        <v>285</v>
      </c>
    </row>
    <row r="74" spans="1:5" x14ac:dyDescent="0.3">
      <c r="A74" t="s">
        <v>1144</v>
      </c>
      <c r="B74" t="s">
        <v>148</v>
      </c>
      <c r="C74" t="s">
        <v>536</v>
      </c>
      <c r="D74">
        <v>12</v>
      </c>
      <c r="E74" t="s">
        <v>148</v>
      </c>
    </row>
    <row r="75" spans="1:5" x14ac:dyDescent="0.3">
      <c r="A75" t="s">
        <v>1243</v>
      </c>
      <c r="B75" t="s">
        <v>348</v>
      </c>
      <c r="C75" t="s">
        <v>536</v>
      </c>
      <c r="D75">
        <v>10</v>
      </c>
      <c r="E75" t="s">
        <v>348</v>
      </c>
    </row>
    <row r="76" spans="1:5" x14ac:dyDescent="0.3">
      <c r="A76" t="s">
        <v>1212</v>
      </c>
      <c r="B76" t="s">
        <v>286</v>
      </c>
      <c r="C76" t="s">
        <v>536</v>
      </c>
      <c r="D76">
        <v>12</v>
      </c>
      <c r="E76" t="s">
        <v>286</v>
      </c>
    </row>
    <row r="77" spans="1:5" x14ac:dyDescent="0.3">
      <c r="A77" t="s">
        <v>1066</v>
      </c>
      <c r="B77" t="s">
        <v>81</v>
      </c>
      <c r="C77" t="s">
        <v>536</v>
      </c>
      <c r="D77">
        <v>12</v>
      </c>
      <c r="E77" t="s">
        <v>615</v>
      </c>
    </row>
    <row r="78" spans="1:5" x14ac:dyDescent="0.3">
      <c r="A78" t="s">
        <v>1244</v>
      </c>
      <c r="B78" t="s">
        <v>350</v>
      </c>
      <c r="C78" t="s">
        <v>536</v>
      </c>
      <c r="D78">
        <v>100</v>
      </c>
      <c r="E78" t="s">
        <v>350</v>
      </c>
    </row>
    <row r="79" spans="1:5" x14ac:dyDescent="0.3">
      <c r="A79" t="s">
        <v>1246</v>
      </c>
      <c r="B79" t="s">
        <v>354</v>
      </c>
      <c r="C79" t="s">
        <v>536</v>
      </c>
      <c r="D79">
        <v>12</v>
      </c>
      <c r="E79" t="s">
        <v>354</v>
      </c>
    </row>
    <row r="80" spans="1:5" x14ac:dyDescent="0.3">
      <c r="A80" t="s">
        <v>1247</v>
      </c>
      <c r="B80" t="s">
        <v>356</v>
      </c>
      <c r="C80" t="s">
        <v>536</v>
      </c>
      <c r="D80">
        <v>12</v>
      </c>
      <c r="E80" t="s">
        <v>356</v>
      </c>
    </row>
    <row r="81" spans="1:6" x14ac:dyDescent="0.3">
      <c r="A81" t="s">
        <v>1145</v>
      </c>
      <c r="B81" t="s">
        <v>149</v>
      </c>
      <c r="C81" t="s">
        <v>536</v>
      </c>
      <c r="D81">
        <v>12</v>
      </c>
      <c r="E81" t="s">
        <v>149</v>
      </c>
    </row>
    <row r="82" spans="1:6" x14ac:dyDescent="0.3">
      <c r="A82" t="s">
        <v>1251</v>
      </c>
      <c r="B82" t="s">
        <v>364</v>
      </c>
      <c r="C82" t="s">
        <v>536</v>
      </c>
      <c r="D82">
        <v>12</v>
      </c>
      <c r="E82" t="s">
        <v>364</v>
      </c>
    </row>
    <row r="83" spans="1:6" x14ac:dyDescent="0.3">
      <c r="A83" t="s">
        <v>1086</v>
      </c>
      <c r="B83" t="s">
        <v>394</v>
      </c>
      <c r="C83" t="s">
        <v>536</v>
      </c>
      <c r="D83">
        <v>12</v>
      </c>
      <c r="E83" t="s">
        <v>394</v>
      </c>
    </row>
    <row r="84" spans="1:6" x14ac:dyDescent="0.3">
      <c r="A84" t="s">
        <v>1087</v>
      </c>
      <c r="B84" t="s">
        <v>412</v>
      </c>
      <c r="C84" t="s">
        <v>536</v>
      </c>
      <c r="D84">
        <v>12</v>
      </c>
      <c r="E84" t="s">
        <v>1088</v>
      </c>
    </row>
    <row r="85" spans="1:6" x14ac:dyDescent="0.3">
      <c r="A85" t="s">
        <v>1146</v>
      </c>
      <c r="B85" t="s">
        <v>150</v>
      </c>
      <c r="C85" t="s">
        <v>536</v>
      </c>
      <c r="D85">
        <v>12</v>
      </c>
      <c r="E85" t="s">
        <v>150</v>
      </c>
    </row>
    <row r="86" spans="1:6" x14ac:dyDescent="0.3">
      <c r="A86" t="s">
        <v>1089</v>
      </c>
      <c r="B86" t="s">
        <v>100</v>
      </c>
      <c r="C86" t="s">
        <v>536</v>
      </c>
      <c r="D86">
        <v>12</v>
      </c>
      <c r="E86" t="s">
        <v>1090</v>
      </c>
    </row>
    <row r="87" spans="1:6" x14ac:dyDescent="0.3">
      <c r="A87" t="s">
        <v>1147</v>
      </c>
      <c r="B87" t="s">
        <v>151</v>
      </c>
      <c r="C87" t="s">
        <v>536</v>
      </c>
      <c r="D87">
        <v>12</v>
      </c>
      <c r="E87" t="s">
        <v>151</v>
      </c>
    </row>
    <row r="88" spans="1:6" x14ac:dyDescent="0.3">
      <c r="A88" t="s">
        <v>1093</v>
      </c>
      <c r="B88" t="s">
        <v>105</v>
      </c>
      <c r="C88" t="s">
        <v>536</v>
      </c>
      <c r="D88">
        <v>12</v>
      </c>
      <c r="E88" t="s">
        <v>105</v>
      </c>
    </row>
    <row r="89" spans="1:6" x14ac:dyDescent="0.3">
      <c r="A89" t="s">
        <v>1252</v>
      </c>
      <c r="B89" t="s">
        <v>366</v>
      </c>
      <c r="C89" t="s">
        <v>536</v>
      </c>
      <c r="D89">
        <v>11</v>
      </c>
      <c r="E89" t="s">
        <v>366</v>
      </c>
    </row>
    <row r="90" spans="1:6" x14ac:dyDescent="0.3">
      <c r="A90" t="s">
        <v>1253</v>
      </c>
      <c r="B90" t="s">
        <v>368</v>
      </c>
      <c r="C90" t="s">
        <v>536</v>
      </c>
      <c r="D90">
        <v>12</v>
      </c>
      <c r="E90" t="s">
        <v>368</v>
      </c>
    </row>
    <row r="91" spans="1:6" x14ac:dyDescent="0.3">
      <c r="A91" t="s">
        <v>1148</v>
      </c>
      <c r="B91" t="s">
        <v>152</v>
      </c>
      <c r="C91" t="s">
        <v>536</v>
      </c>
      <c r="D91">
        <v>12</v>
      </c>
      <c r="E91" t="s">
        <v>152</v>
      </c>
      <c r="F91" t="s">
        <v>1267</v>
      </c>
    </row>
    <row r="92" spans="1:6" x14ac:dyDescent="0.3">
      <c r="A92" t="s">
        <v>1254</v>
      </c>
      <c r="B92" t="s">
        <v>370</v>
      </c>
      <c r="C92" t="s">
        <v>536</v>
      </c>
      <c r="D92">
        <v>12</v>
      </c>
      <c r="E92" t="s">
        <v>370</v>
      </c>
    </row>
    <row r="93" spans="1:6" x14ac:dyDescent="0.3">
      <c r="A93" t="s">
        <v>1256</v>
      </c>
      <c r="B93" t="s">
        <v>374</v>
      </c>
      <c r="C93" t="s">
        <v>536</v>
      </c>
      <c r="D93">
        <v>12</v>
      </c>
      <c r="E93" t="s">
        <v>374</v>
      </c>
    </row>
    <row r="94" spans="1:6" x14ac:dyDescent="0.3">
      <c r="A94" t="s">
        <v>1257</v>
      </c>
      <c r="B94" t="s">
        <v>408</v>
      </c>
      <c r="C94" t="s">
        <v>536</v>
      </c>
      <c r="D94">
        <v>9</v>
      </c>
      <c r="E94" t="s">
        <v>408</v>
      </c>
    </row>
    <row r="95" spans="1:6" x14ac:dyDescent="0.3">
      <c r="A95" t="s">
        <v>1259</v>
      </c>
      <c r="B95" t="s">
        <v>379</v>
      </c>
      <c r="C95" t="s">
        <v>536</v>
      </c>
      <c r="D95">
        <v>12</v>
      </c>
      <c r="E95" t="s">
        <v>379</v>
      </c>
    </row>
    <row r="96" spans="1:6" x14ac:dyDescent="0.3">
      <c r="A96" t="s">
        <v>1227</v>
      </c>
      <c r="B96" t="s">
        <v>310</v>
      </c>
      <c r="C96" t="s">
        <v>536</v>
      </c>
      <c r="D96">
        <v>12</v>
      </c>
      <c r="E96" t="s">
        <v>310</v>
      </c>
    </row>
    <row r="97" spans="1:6" x14ac:dyDescent="0.3">
      <c r="A97" t="s">
        <v>1149</v>
      </c>
      <c r="B97" t="s">
        <v>153</v>
      </c>
      <c r="C97" t="s">
        <v>536</v>
      </c>
      <c r="D97">
        <v>12</v>
      </c>
      <c r="E97" t="s">
        <v>153</v>
      </c>
    </row>
    <row r="98" spans="1:6" x14ac:dyDescent="0.3">
      <c r="A98" t="s">
        <v>1091</v>
      </c>
      <c r="B98" t="s">
        <v>102</v>
      </c>
      <c r="C98" t="s">
        <v>536</v>
      </c>
      <c r="D98">
        <v>12</v>
      </c>
      <c r="E98" t="s">
        <v>102</v>
      </c>
    </row>
    <row r="99" spans="1:6" x14ac:dyDescent="0.3">
      <c r="A99" t="s">
        <v>1221</v>
      </c>
      <c r="B99" t="s">
        <v>304</v>
      </c>
      <c r="C99" t="s">
        <v>536</v>
      </c>
      <c r="D99">
        <v>12</v>
      </c>
      <c r="E99" t="s">
        <v>304</v>
      </c>
    </row>
    <row r="100" spans="1:6" x14ac:dyDescent="0.3">
      <c r="A100" t="s">
        <v>1260</v>
      </c>
      <c r="B100" t="s">
        <v>381</v>
      </c>
      <c r="C100" t="s">
        <v>536</v>
      </c>
      <c r="D100">
        <v>12</v>
      </c>
      <c r="E100" t="s">
        <v>381</v>
      </c>
    </row>
    <row r="101" spans="1:6" x14ac:dyDescent="0.3">
      <c r="A101" t="s">
        <v>1150</v>
      </c>
      <c r="B101" t="s">
        <v>384</v>
      </c>
      <c r="C101" t="s">
        <v>536</v>
      </c>
      <c r="D101">
        <v>12</v>
      </c>
      <c r="E101" t="s">
        <v>384</v>
      </c>
    </row>
    <row r="102" spans="1:6" x14ac:dyDescent="0.3">
      <c r="A102" t="s">
        <v>1170</v>
      </c>
      <c r="B102" t="s">
        <v>200</v>
      </c>
      <c r="C102" t="s">
        <v>1062</v>
      </c>
      <c r="D102">
        <v>12</v>
      </c>
      <c r="E102" t="s">
        <v>527</v>
      </c>
    </row>
    <row r="103" spans="1:6" x14ac:dyDescent="0.3">
      <c r="A103" t="s">
        <v>1241</v>
      </c>
      <c r="B103" t="s">
        <v>343</v>
      </c>
      <c r="C103" t="s">
        <v>1062</v>
      </c>
      <c r="D103">
        <v>12</v>
      </c>
      <c r="E103" t="s">
        <v>343</v>
      </c>
    </row>
    <row r="104" spans="1:6" x14ac:dyDescent="0.3">
      <c r="A104" t="s">
        <v>1157</v>
      </c>
      <c r="B104" t="s">
        <v>741</v>
      </c>
      <c r="C104" t="s">
        <v>1062</v>
      </c>
      <c r="D104">
        <v>12</v>
      </c>
      <c r="E104" t="s">
        <v>741</v>
      </c>
    </row>
    <row r="105" spans="1:6" x14ac:dyDescent="0.3">
      <c r="A105" t="s">
        <v>1232</v>
      </c>
      <c r="B105" t="s">
        <v>323</v>
      </c>
      <c r="C105" t="s">
        <v>1062</v>
      </c>
      <c r="D105">
        <v>12</v>
      </c>
      <c r="E105" t="s">
        <v>323</v>
      </c>
    </row>
    <row r="106" spans="1:6" x14ac:dyDescent="0.3">
      <c r="A106" t="s">
        <v>1152</v>
      </c>
      <c r="B106" t="s">
        <v>157</v>
      </c>
      <c r="C106" t="s">
        <v>1062</v>
      </c>
      <c r="D106">
        <v>12</v>
      </c>
      <c r="E106" t="s">
        <v>157</v>
      </c>
    </row>
    <row r="107" spans="1:6" x14ac:dyDescent="0.3">
      <c r="A107" t="s">
        <v>1187</v>
      </c>
      <c r="B107" t="s">
        <v>241</v>
      </c>
      <c r="C107" t="s">
        <v>536</v>
      </c>
      <c r="D107">
        <v>12</v>
      </c>
      <c r="E107" t="s">
        <v>241</v>
      </c>
    </row>
    <row r="108" spans="1:6" x14ac:dyDescent="0.3">
      <c r="A108" t="s">
        <v>1261</v>
      </c>
      <c r="B108" t="s">
        <v>383</v>
      </c>
      <c r="C108" t="s">
        <v>1062</v>
      </c>
      <c r="D108">
        <v>12</v>
      </c>
      <c r="E108" t="s">
        <v>383</v>
      </c>
    </row>
    <row r="109" spans="1:6" x14ac:dyDescent="0.3">
      <c r="A109" t="s">
        <v>1153</v>
      </c>
      <c r="B109" t="s">
        <v>160</v>
      </c>
      <c r="C109" t="s">
        <v>536</v>
      </c>
      <c r="D109">
        <v>12</v>
      </c>
      <c r="E109" t="s">
        <v>160</v>
      </c>
    </row>
    <row r="110" spans="1:6" x14ac:dyDescent="0.3">
      <c r="A110" t="s">
        <v>1094</v>
      </c>
      <c r="B110" t="s">
        <v>106</v>
      </c>
      <c r="C110" t="s">
        <v>536</v>
      </c>
      <c r="D110">
        <v>12</v>
      </c>
      <c r="E110" t="s">
        <v>106</v>
      </c>
      <c r="F110" t="s">
        <v>1267</v>
      </c>
    </row>
    <row r="111" spans="1:6" x14ac:dyDescent="0.3">
      <c r="A111" t="s">
        <v>1154</v>
      </c>
      <c r="B111" t="s">
        <v>162</v>
      </c>
      <c r="C111" t="s">
        <v>536</v>
      </c>
      <c r="D111">
        <v>10</v>
      </c>
      <c r="E111" t="s">
        <v>162</v>
      </c>
    </row>
    <row r="112" spans="1:6" x14ac:dyDescent="0.3">
      <c r="A112" t="s">
        <v>1155</v>
      </c>
      <c r="B112" t="s">
        <v>164</v>
      </c>
      <c r="C112" t="s">
        <v>536</v>
      </c>
      <c r="D112">
        <v>12</v>
      </c>
      <c r="E112" t="s">
        <v>164</v>
      </c>
    </row>
    <row r="113" spans="1:5" x14ac:dyDescent="0.3">
      <c r="A113" t="s">
        <v>1156</v>
      </c>
      <c r="B113" t="s">
        <v>166</v>
      </c>
      <c r="C113" t="s">
        <v>536</v>
      </c>
      <c r="D113">
        <v>12</v>
      </c>
      <c r="E113" t="s">
        <v>166</v>
      </c>
    </row>
    <row r="114" spans="1:5" x14ac:dyDescent="0.3">
      <c r="A114" t="s">
        <v>1222</v>
      </c>
      <c r="B114" t="s">
        <v>305</v>
      </c>
      <c r="C114" t="s">
        <v>536</v>
      </c>
      <c r="D114">
        <v>12</v>
      </c>
      <c r="E114" t="s">
        <v>305</v>
      </c>
    </row>
    <row r="115" spans="1:5" x14ac:dyDescent="0.3">
      <c r="A115" t="s">
        <v>1158</v>
      </c>
      <c r="B115" t="s">
        <v>172</v>
      </c>
      <c r="C115" t="s">
        <v>536</v>
      </c>
      <c r="D115">
        <v>11</v>
      </c>
      <c r="E115" t="s">
        <v>172</v>
      </c>
    </row>
    <row r="116" spans="1:5" x14ac:dyDescent="0.3">
      <c r="A116" t="s">
        <v>1095</v>
      </c>
      <c r="B116" t="s">
        <v>173</v>
      </c>
      <c r="C116" t="s">
        <v>536</v>
      </c>
      <c r="D116">
        <v>12</v>
      </c>
      <c r="E116" t="s">
        <v>1096</v>
      </c>
    </row>
    <row r="117" spans="1:5" x14ac:dyDescent="0.3">
      <c r="A117" t="s">
        <v>1067</v>
      </c>
      <c r="B117" t="s">
        <v>82</v>
      </c>
      <c r="C117" t="s">
        <v>536</v>
      </c>
      <c r="D117">
        <v>12</v>
      </c>
      <c r="E117" t="s">
        <v>618</v>
      </c>
    </row>
    <row r="118" spans="1:5" x14ac:dyDescent="0.3">
      <c r="A118" t="s">
        <v>1167</v>
      </c>
      <c r="B118" t="s">
        <v>157</v>
      </c>
      <c r="C118" t="s">
        <v>1062</v>
      </c>
      <c r="D118">
        <v>12</v>
      </c>
      <c r="E118" t="s">
        <v>525</v>
      </c>
    </row>
    <row r="119" spans="1:5" x14ac:dyDescent="0.3">
      <c r="A119" t="s">
        <v>1159</v>
      </c>
      <c r="B119" t="s">
        <v>174</v>
      </c>
      <c r="C119" t="s">
        <v>536</v>
      </c>
      <c r="D119">
        <v>12</v>
      </c>
      <c r="E119" t="s">
        <v>174</v>
      </c>
    </row>
    <row r="120" spans="1:5" x14ac:dyDescent="0.3">
      <c r="A120" t="s">
        <v>1097</v>
      </c>
      <c r="B120" t="s">
        <v>107</v>
      </c>
      <c r="C120" t="s">
        <v>536</v>
      </c>
      <c r="D120">
        <v>12</v>
      </c>
      <c r="E120" t="s">
        <v>107</v>
      </c>
    </row>
    <row r="121" spans="1:5" x14ac:dyDescent="0.3">
      <c r="A121" t="s">
        <v>1160</v>
      </c>
      <c r="B121" t="s">
        <v>176</v>
      </c>
      <c r="C121" t="s">
        <v>536</v>
      </c>
      <c r="D121">
        <v>8</v>
      </c>
      <c r="E121" t="s">
        <v>176</v>
      </c>
    </row>
    <row r="122" spans="1:5" x14ac:dyDescent="0.3">
      <c r="A122" t="s">
        <v>1178</v>
      </c>
      <c r="B122" t="s">
        <v>219</v>
      </c>
      <c r="C122" t="s">
        <v>536</v>
      </c>
      <c r="D122">
        <v>12</v>
      </c>
      <c r="E122" t="s">
        <v>219</v>
      </c>
    </row>
    <row r="123" spans="1:5" x14ac:dyDescent="0.3">
      <c r="A123" t="s">
        <v>1161</v>
      </c>
      <c r="B123" t="s">
        <v>178</v>
      </c>
      <c r="C123" t="s">
        <v>536</v>
      </c>
      <c r="D123">
        <v>11</v>
      </c>
      <c r="E123" t="s">
        <v>178</v>
      </c>
    </row>
    <row r="124" spans="1:5" x14ac:dyDescent="0.3">
      <c r="A124" t="s">
        <v>1216</v>
      </c>
      <c r="B124" t="s">
        <v>292</v>
      </c>
      <c r="C124" t="s">
        <v>536</v>
      </c>
      <c r="D124">
        <v>12</v>
      </c>
      <c r="E124" t="s">
        <v>292</v>
      </c>
    </row>
    <row r="125" spans="1:5" x14ac:dyDescent="0.3">
      <c r="A125" t="s">
        <v>1162</v>
      </c>
      <c r="B125" t="s">
        <v>180</v>
      </c>
      <c r="C125" t="s">
        <v>536</v>
      </c>
      <c r="D125">
        <v>12</v>
      </c>
      <c r="E125" t="s">
        <v>180</v>
      </c>
    </row>
    <row r="126" spans="1:5" x14ac:dyDescent="0.3">
      <c r="A126" t="s">
        <v>1098</v>
      </c>
      <c r="B126" t="s">
        <v>108</v>
      </c>
      <c r="C126" t="s">
        <v>536</v>
      </c>
      <c r="D126">
        <v>12</v>
      </c>
      <c r="E126" t="s">
        <v>108</v>
      </c>
    </row>
    <row r="127" spans="1:5" x14ac:dyDescent="0.3">
      <c r="A127" t="s">
        <v>1165</v>
      </c>
      <c r="B127" t="s">
        <v>182</v>
      </c>
      <c r="C127" t="s">
        <v>536</v>
      </c>
      <c r="D127">
        <v>12</v>
      </c>
      <c r="E127" t="s">
        <v>182</v>
      </c>
    </row>
    <row r="128" spans="1:5" x14ac:dyDescent="0.3">
      <c r="A128" t="s">
        <v>1163</v>
      </c>
      <c r="B128" t="s">
        <v>184</v>
      </c>
      <c r="C128" t="s">
        <v>536</v>
      </c>
      <c r="D128">
        <v>6</v>
      </c>
      <c r="E128" t="s">
        <v>184</v>
      </c>
    </row>
    <row r="129" spans="1:5" x14ac:dyDescent="0.3">
      <c r="A129" t="s">
        <v>1179</v>
      </c>
      <c r="B129" t="s">
        <v>79</v>
      </c>
      <c r="C129" t="s">
        <v>1062</v>
      </c>
      <c r="D129">
        <v>12</v>
      </c>
      <c r="E129" t="s">
        <v>524</v>
      </c>
    </row>
    <row r="130" spans="1:5" x14ac:dyDescent="0.3">
      <c r="A130" t="s">
        <v>1164</v>
      </c>
      <c r="B130" t="s">
        <v>186</v>
      </c>
      <c r="C130" t="s">
        <v>536</v>
      </c>
      <c r="D130">
        <v>12</v>
      </c>
      <c r="E130" t="s">
        <v>186</v>
      </c>
    </row>
    <row r="131" spans="1:5" x14ac:dyDescent="0.3">
      <c r="A131" t="s">
        <v>1188</v>
      </c>
      <c r="B131" t="s">
        <v>242</v>
      </c>
      <c r="C131" t="s">
        <v>536</v>
      </c>
      <c r="D131">
        <v>12</v>
      </c>
      <c r="E131" t="s">
        <v>242</v>
      </c>
    </row>
    <row r="132" spans="1:5" x14ac:dyDescent="0.3">
      <c r="A132" t="s">
        <v>1068</v>
      </c>
      <c r="B132" t="s">
        <v>85</v>
      </c>
      <c r="C132" t="s">
        <v>536</v>
      </c>
      <c r="D132">
        <v>12</v>
      </c>
      <c r="E132" t="s">
        <v>85</v>
      </c>
    </row>
    <row r="133" spans="1:5" x14ac:dyDescent="0.3">
      <c r="A133" t="s">
        <v>1166</v>
      </c>
      <c r="B133" t="s">
        <v>188</v>
      </c>
      <c r="C133" t="s">
        <v>536</v>
      </c>
      <c r="D133">
        <v>12</v>
      </c>
      <c r="E133" t="s">
        <v>188</v>
      </c>
    </row>
    <row r="134" spans="1:5" x14ac:dyDescent="0.3">
      <c r="A134" t="s">
        <v>1208</v>
      </c>
      <c r="B134" t="s">
        <v>282</v>
      </c>
      <c r="C134" t="s">
        <v>536</v>
      </c>
      <c r="D134">
        <v>4</v>
      </c>
      <c r="E134" t="s">
        <v>282</v>
      </c>
    </row>
    <row r="135" spans="1:5" x14ac:dyDescent="0.3">
      <c r="A135" t="s">
        <v>1168</v>
      </c>
      <c r="B135" t="s">
        <v>194</v>
      </c>
      <c r="C135" t="s">
        <v>536</v>
      </c>
      <c r="D135">
        <v>12</v>
      </c>
      <c r="E135" t="s">
        <v>194</v>
      </c>
    </row>
    <row r="136" spans="1:5" x14ac:dyDescent="0.3">
      <c r="A136" t="s">
        <v>1169</v>
      </c>
      <c r="B136" t="s">
        <v>196</v>
      </c>
      <c r="C136" t="s">
        <v>536</v>
      </c>
      <c r="D136">
        <v>3</v>
      </c>
      <c r="E136" t="s">
        <v>196</v>
      </c>
    </row>
    <row r="137" spans="1:5" x14ac:dyDescent="0.3">
      <c r="A137" t="s">
        <v>1069</v>
      </c>
      <c r="B137" t="s">
        <v>86</v>
      </c>
      <c r="C137" t="s">
        <v>536</v>
      </c>
      <c r="D137">
        <v>12</v>
      </c>
      <c r="E137" t="s">
        <v>86</v>
      </c>
    </row>
    <row r="138" spans="1:5" x14ac:dyDescent="0.3">
      <c r="A138" t="s">
        <v>1176</v>
      </c>
      <c r="B138" t="s">
        <v>217</v>
      </c>
      <c r="C138" t="s">
        <v>536</v>
      </c>
      <c r="D138">
        <v>12</v>
      </c>
      <c r="E138" t="s">
        <v>217</v>
      </c>
    </row>
    <row r="139" spans="1:5" x14ac:dyDescent="0.3">
      <c r="A139" t="s">
        <v>1171</v>
      </c>
      <c r="B139" t="s">
        <v>528</v>
      </c>
      <c r="C139" t="s">
        <v>536</v>
      </c>
      <c r="D139">
        <v>12</v>
      </c>
      <c r="E139" t="s">
        <v>782</v>
      </c>
    </row>
    <row r="140" spans="1:5" x14ac:dyDescent="0.3">
      <c r="A140" t="s">
        <v>1182</v>
      </c>
      <c r="B140" t="s">
        <v>826</v>
      </c>
      <c r="C140" t="s">
        <v>1062</v>
      </c>
      <c r="D140">
        <v>12</v>
      </c>
      <c r="E140" t="s">
        <v>1183</v>
      </c>
    </row>
    <row r="141" spans="1:5" x14ac:dyDescent="0.3">
      <c r="A141" t="s">
        <v>1070</v>
      </c>
      <c r="B141" t="s">
        <v>84</v>
      </c>
      <c r="C141" t="s">
        <v>536</v>
      </c>
      <c r="D141">
        <v>12</v>
      </c>
      <c r="E141" t="s">
        <v>84</v>
      </c>
    </row>
    <row r="142" spans="1:5" x14ac:dyDescent="0.3">
      <c r="A142" t="s">
        <v>1209</v>
      </c>
      <c r="B142" t="s">
        <v>283</v>
      </c>
      <c r="C142" t="s">
        <v>536</v>
      </c>
      <c r="D142">
        <v>3</v>
      </c>
      <c r="E142" t="s">
        <v>283</v>
      </c>
    </row>
    <row r="143" spans="1:5" x14ac:dyDescent="0.3">
      <c r="A143" t="s">
        <v>1192</v>
      </c>
      <c r="B143" t="s">
        <v>246</v>
      </c>
      <c r="C143" t="s">
        <v>536</v>
      </c>
      <c r="D143">
        <v>11</v>
      </c>
      <c r="E143" t="s">
        <v>246</v>
      </c>
    </row>
    <row r="144" spans="1:5" x14ac:dyDescent="0.3">
      <c r="A144" t="s">
        <v>1229</v>
      </c>
      <c r="B144" t="s">
        <v>314</v>
      </c>
      <c r="C144" t="s">
        <v>536</v>
      </c>
      <c r="D144">
        <v>12</v>
      </c>
      <c r="E144" t="s">
        <v>945</v>
      </c>
    </row>
    <row r="145" spans="1:6" x14ac:dyDescent="0.3">
      <c r="A145" t="s">
        <v>1172</v>
      </c>
      <c r="B145" t="s">
        <v>399</v>
      </c>
      <c r="C145" t="s">
        <v>536</v>
      </c>
      <c r="D145">
        <v>8</v>
      </c>
      <c r="E145" t="s">
        <v>399</v>
      </c>
    </row>
    <row r="146" spans="1:6" x14ac:dyDescent="0.3">
      <c r="A146" t="s">
        <v>1071</v>
      </c>
      <c r="B146" t="s">
        <v>534</v>
      </c>
      <c r="C146" t="s">
        <v>536</v>
      </c>
      <c r="D146">
        <v>12</v>
      </c>
      <c r="E146" t="s">
        <v>1072</v>
      </c>
    </row>
    <row r="147" spans="1:6" x14ac:dyDescent="0.3">
      <c r="A147" t="s">
        <v>1073</v>
      </c>
      <c r="B147" t="s">
        <v>87</v>
      </c>
      <c r="C147" t="s">
        <v>536</v>
      </c>
      <c r="D147">
        <v>12</v>
      </c>
      <c r="E147" t="s">
        <v>621</v>
      </c>
    </row>
    <row r="148" spans="1:6" x14ac:dyDescent="0.3">
      <c r="A148" t="s">
        <v>1099</v>
      </c>
      <c r="B148" t="s">
        <v>109</v>
      </c>
      <c r="C148" t="s">
        <v>536</v>
      </c>
      <c r="D148">
        <v>12</v>
      </c>
      <c r="E148" t="s">
        <v>109</v>
      </c>
    </row>
    <row r="149" spans="1:6" x14ac:dyDescent="0.3">
      <c r="A149" t="s">
        <v>1173</v>
      </c>
      <c r="B149" t="s">
        <v>207</v>
      </c>
      <c r="C149" t="s">
        <v>536</v>
      </c>
      <c r="D149">
        <v>12</v>
      </c>
      <c r="E149" t="s">
        <v>207</v>
      </c>
    </row>
    <row r="150" spans="1:6" x14ac:dyDescent="0.3">
      <c r="A150" t="s">
        <v>1100</v>
      </c>
      <c r="B150" t="s">
        <v>110</v>
      </c>
      <c r="C150" t="s">
        <v>536</v>
      </c>
      <c r="D150">
        <v>12</v>
      </c>
      <c r="E150" t="s">
        <v>110</v>
      </c>
      <c r="F150" t="s">
        <v>1267</v>
      </c>
    </row>
    <row r="151" spans="1:6" x14ac:dyDescent="0.3">
      <c r="A151" t="s">
        <v>1193</v>
      </c>
      <c r="B151" t="s">
        <v>249</v>
      </c>
      <c r="C151" t="s">
        <v>1062</v>
      </c>
      <c r="D151">
        <v>12</v>
      </c>
      <c r="E151" t="s">
        <v>1194</v>
      </c>
    </row>
    <row r="152" spans="1:6" x14ac:dyDescent="0.3">
      <c r="A152" t="s">
        <v>1174</v>
      </c>
      <c r="B152" t="s">
        <v>209</v>
      </c>
      <c r="C152" t="s">
        <v>536</v>
      </c>
      <c r="D152">
        <v>12</v>
      </c>
      <c r="E152" t="s">
        <v>209</v>
      </c>
    </row>
    <row r="153" spans="1:6" x14ac:dyDescent="0.3">
      <c r="A153" t="s">
        <v>1102</v>
      </c>
      <c r="B153" t="s">
        <v>111</v>
      </c>
      <c r="C153" t="s">
        <v>536</v>
      </c>
      <c r="D153">
        <v>12</v>
      </c>
      <c r="E153" t="s">
        <v>111</v>
      </c>
    </row>
    <row r="154" spans="1:6" x14ac:dyDescent="0.3">
      <c r="A154" t="s">
        <v>1103</v>
      </c>
      <c r="B154" t="s">
        <v>112</v>
      </c>
      <c r="C154" t="s">
        <v>536</v>
      </c>
      <c r="D154">
        <v>12</v>
      </c>
      <c r="E154" t="s">
        <v>112</v>
      </c>
    </row>
    <row r="155" spans="1:6" x14ac:dyDescent="0.3">
      <c r="A155" t="s">
        <v>1175</v>
      </c>
      <c r="B155" t="s">
        <v>212</v>
      </c>
      <c r="C155" t="s">
        <v>536</v>
      </c>
      <c r="D155">
        <v>6</v>
      </c>
      <c r="E155" t="s">
        <v>212</v>
      </c>
    </row>
    <row r="156" spans="1:6" x14ac:dyDescent="0.3">
      <c r="A156" t="s">
        <v>1181</v>
      </c>
      <c r="B156" t="s">
        <v>228</v>
      </c>
      <c r="C156" t="s">
        <v>536</v>
      </c>
      <c r="D156">
        <v>12</v>
      </c>
      <c r="E156" t="s">
        <v>228</v>
      </c>
    </row>
    <row r="157" spans="1:6" x14ac:dyDescent="0.3">
      <c r="A157" t="s">
        <v>1177</v>
      </c>
      <c r="B157" t="s">
        <v>215</v>
      </c>
      <c r="C157" t="s">
        <v>536</v>
      </c>
      <c r="D157">
        <v>12</v>
      </c>
      <c r="E157" t="s">
        <v>215</v>
      </c>
    </row>
    <row r="158" spans="1:6" x14ac:dyDescent="0.3">
      <c r="A158" t="s">
        <v>1104</v>
      </c>
      <c r="B158" t="s">
        <v>113</v>
      </c>
      <c r="C158" t="s">
        <v>536</v>
      </c>
      <c r="D158">
        <v>12</v>
      </c>
      <c r="E158" t="s">
        <v>113</v>
      </c>
    </row>
    <row r="159" spans="1:6" x14ac:dyDescent="0.3">
      <c r="A159" t="s">
        <v>1180</v>
      </c>
      <c r="B159" t="s">
        <v>225</v>
      </c>
      <c r="C159" t="s">
        <v>536</v>
      </c>
      <c r="D159">
        <v>12</v>
      </c>
      <c r="E159" t="s">
        <v>225</v>
      </c>
    </row>
    <row r="160" spans="1:6" x14ac:dyDescent="0.3">
      <c r="A160" t="s">
        <v>1105</v>
      </c>
      <c r="B160" t="s">
        <v>114</v>
      </c>
      <c r="C160" t="s">
        <v>536</v>
      </c>
      <c r="D160">
        <v>12</v>
      </c>
      <c r="E160" t="s">
        <v>114</v>
      </c>
    </row>
    <row r="161" spans="1:6" x14ac:dyDescent="0.3">
      <c r="A161" t="s">
        <v>1106</v>
      </c>
      <c r="B161" t="s">
        <v>115</v>
      </c>
      <c r="C161" t="s">
        <v>536</v>
      </c>
      <c r="D161">
        <v>12</v>
      </c>
      <c r="E161" t="s">
        <v>115</v>
      </c>
    </row>
    <row r="162" spans="1:6" x14ac:dyDescent="0.3">
      <c r="A162" t="s">
        <v>1196</v>
      </c>
      <c r="B162" t="s">
        <v>8</v>
      </c>
      <c r="C162" t="s">
        <v>1062</v>
      </c>
      <c r="D162">
        <v>12</v>
      </c>
      <c r="E162" t="s">
        <v>532</v>
      </c>
    </row>
    <row r="163" spans="1:6" x14ac:dyDescent="0.3">
      <c r="A163" t="s">
        <v>1074</v>
      </c>
      <c r="B163" t="s">
        <v>226</v>
      </c>
      <c r="C163" t="s">
        <v>536</v>
      </c>
      <c r="D163">
        <v>12</v>
      </c>
      <c r="E163" t="s">
        <v>226</v>
      </c>
    </row>
    <row r="164" spans="1:6" x14ac:dyDescent="0.3">
      <c r="A164" t="s">
        <v>1075</v>
      </c>
      <c r="B164" t="s">
        <v>89</v>
      </c>
      <c r="C164" t="s">
        <v>536</v>
      </c>
      <c r="D164">
        <v>12</v>
      </c>
      <c r="E164" t="s">
        <v>1076</v>
      </c>
    </row>
    <row r="165" spans="1:6" x14ac:dyDescent="0.3">
      <c r="A165" t="s">
        <v>1077</v>
      </c>
      <c r="B165" t="s">
        <v>90</v>
      </c>
      <c r="C165" t="s">
        <v>536</v>
      </c>
      <c r="D165">
        <v>12</v>
      </c>
      <c r="E165" t="s">
        <v>90</v>
      </c>
    </row>
    <row r="166" spans="1:6" x14ac:dyDescent="0.3">
      <c r="A166" t="s">
        <v>1078</v>
      </c>
      <c r="B166" t="s">
        <v>91</v>
      </c>
      <c r="C166" t="s">
        <v>536</v>
      </c>
      <c r="D166">
        <v>12</v>
      </c>
      <c r="E166" t="s">
        <v>91</v>
      </c>
    </row>
    <row r="167" spans="1:6" x14ac:dyDescent="0.3">
      <c r="A167" t="s">
        <v>1107</v>
      </c>
      <c r="B167" t="s">
        <v>116</v>
      </c>
      <c r="C167" t="s">
        <v>536</v>
      </c>
      <c r="D167">
        <v>12</v>
      </c>
      <c r="E167" t="s">
        <v>116</v>
      </c>
      <c r="F167" t="s">
        <v>1267</v>
      </c>
    </row>
    <row r="168" spans="1:6" x14ac:dyDescent="0.3">
      <c r="A168" t="s">
        <v>1189</v>
      </c>
      <c r="B168" t="s">
        <v>243</v>
      </c>
      <c r="C168" t="s">
        <v>536</v>
      </c>
      <c r="D168">
        <v>12</v>
      </c>
      <c r="E168" t="s">
        <v>243</v>
      </c>
    </row>
    <row r="169" spans="1:6" x14ac:dyDescent="0.3">
      <c r="A169" t="s">
        <v>1108</v>
      </c>
      <c r="B169" t="s">
        <v>117</v>
      </c>
      <c r="C169" t="s">
        <v>536</v>
      </c>
      <c r="D169">
        <v>12</v>
      </c>
      <c r="E169" t="s">
        <v>117</v>
      </c>
    </row>
    <row r="170" spans="1:6" x14ac:dyDescent="0.3">
      <c r="A170" t="s">
        <v>1184</v>
      </c>
      <c r="B170" t="s">
        <v>235</v>
      </c>
      <c r="C170" t="s">
        <v>536</v>
      </c>
      <c r="D170">
        <v>12</v>
      </c>
      <c r="E170" t="s">
        <v>235</v>
      </c>
    </row>
    <row r="171" spans="1:6" x14ac:dyDescent="0.3">
      <c r="A171" t="s">
        <v>1109</v>
      </c>
      <c r="B171" t="s">
        <v>118</v>
      </c>
      <c r="C171" t="s">
        <v>536</v>
      </c>
      <c r="D171">
        <v>12</v>
      </c>
      <c r="E171" t="s">
        <v>118</v>
      </c>
      <c r="F171" t="s">
        <v>1267</v>
      </c>
    </row>
    <row r="172" spans="1:6" x14ac:dyDescent="0.3">
      <c r="A172" t="s">
        <v>1079</v>
      </c>
      <c r="B172" t="s">
        <v>92</v>
      </c>
      <c r="C172" t="s">
        <v>536</v>
      </c>
      <c r="D172">
        <v>12</v>
      </c>
      <c r="E172" t="s">
        <v>92</v>
      </c>
    </row>
    <row r="173" spans="1:6" x14ac:dyDescent="0.3">
      <c r="A173" t="s">
        <v>1206</v>
      </c>
      <c r="B173" t="s">
        <v>529</v>
      </c>
      <c r="C173" t="s">
        <v>1062</v>
      </c>
      <c r="D173">
        <v>12</v>
      </c>
      <c r="E173" t="s">
        <v>530</v>
      </c>
    </row>
    <row r="174" spans="1:6" x14ac:dyDescent="0.3">
      <c r="A174" t="s">
        <v>1185</v>
      </c>
      <c r="B174" t="s">
        <v>237</v>
      </c>
      <c r="C174" t="s">
        <v>536</v>
      </c>
      <c r="D174">
        <v>12</v>
      </c>
      <c r="E174" t="s">
        <v>237</v>
      </c>
    </row>
    <row r="175" spans="1:6" x14ac:dyDescent="0.3">
      <c r="A175" t="s">
        <v>1186</v>
      </c>
      <c r="B175" t="s">
        <v>535</v>
      </c>
      <c r="C175" t="s">
        <v>536</v>
      </c>
      <c r="D175">
        <v>12</v>
      </c>
      <c r="E175" t="s">
        <v>838</v>
      </c>
    </row>
    <row r="176" spans="1:6" x14ac:dyDescent="0.3">
      <c r="A176" t="s">
        <v>1190</v>
      </c>
      <c r="B176" t="s">
        <v>244</v>
      </c>
      <c r="C176" t="s">
        <v>536</v>
      </c>
      <c r="D176">
        <v>12</v>
      </c>
      <c r="E176" t="s">
        <v>244</v>
      </c>
    </row>
    <row r="177" spans="1:5" x14ac:dyDescent="0.3">
      <c r="A177" t="s">
        <v>1223</v>
      </c>
      <c r="B177" t="s">
        <v>306</v>
      </c>
      <c r="C177" t="s">
        <v>536</v>
      </c>
      <c r="D177">
        <v>12</v>
      </c>
      <c r="E177" t="s">
        <v>306</v>
      </c>
    </row>
    <row r="178" spans="1:5" x14ac:dyDescent="0.3">
      <c r="A178" t="s">
        <v>1110</v>
      </c>
      <c r="B178" t="s">
        <v>395</v>
      </c>
      <c r="C178" t="s">
        <v>536</v>
      </c>
      <c r="D178">
        <v>12</v>
      </c>
      <c r="E178" t="s">
        <v>395</v>
      </c>
    </row>
    <row r="179" spans="1:5" x14ac:dyDescent="0.3">
      <c r="A179" t="s">
        <v>1111</v>
      </c>
      <c r="B179" t="s">
        <v>119</v>
      </c>
      <c r="C179" t="s">
        <v>536</v>
      </c>
      <c r="D179">
        <v>12</v>
      </c>
      <c r="E179" t="s">
        <v>119</v>
      </c>
    </row>
    <row r="180" spans="1:5" x14ac:dyDescent="0.3">
      <c r="A180" t="s">
        <v>1151</v>
      </c>
      <c r="B180" t="s">
        <v>155</v>
      </c>
      <c r="C180" t="s">
        <v>536</v>
      </c>
      <c r="D180">
        <v>12</v>
      </c>
      <c r="E180" t="s">
        <v>155</v>
      </c>
    </row>
    <row r="181" spans="1:5" x14ac:dyDescent="0.3">
      <c r="A181" t="s">
        <v>1112</v>
      </c>
      <c r="B181" t="s">
        <v>120</v>
      </c>
      <c r="C181" t="s">
        <v>536</v>
      </c>
      <c r="D181">
        <v>12</v>
      </c>
      <c r="E181" t="s">
        <v>120</v>
      </c>
    </row>
    <row r="182" spans="1:5" x14ac:dyDescent="0.3">
      <c r="A182" t="s">
        <v>1113</v>
      </c>
      <c r="B182" t="s">
        <v>121</v>
      </c>
      <c r="C182" t="s">
        <v>536</v>
      </c>
      <c r="D182">
        <v>12</v>
      </c>
      <c r="E182" t="s">
        <v>121</v>
      </c>
    </row>
    <row r="183" spans="1:5" x14ac:dyDescent="0.3">
      <c r="A183" t="s">
        <v>1195</v>
      </c>
      <c r="B183" t="s">
        <v>402</v>
      </c>
      <c r="C183" t="s">
        <v>536</v>
      </c>
      <c r="D183">
        <v>12</v>
      </c>
      <c r="E183" t="s">
        <v>402</v>
      </c>
    </row>
    <row r="184" spans="1:5" x14ac:dyDescent="0.3">
      <c r="A184" t="s">
        <v>1114</v>
      </c>
      <c r="B184" t="s">
        <v>122</v>
      </c>
      <c r="C184" t="s">
        <v>536</v>
      </c>
      <c r="D184">
        <v>12</v>
      </c>
      <c r="E184" t="s">
        <v>122</v>
      </c>
    </row>
    <row r="185" spans="1:5" x14ac:dyDescent="0.3">
      <c r="A185" t="s">
        <v>1080</v>
      </c>
      <c r="B185" t="s">
        <v>98</v>
      </c>
      <c r="C185" t="s">
        <v>536</v>
      </c>
      <c r="D185">
        <v>12</v>
      </c>
      <c r="E185" t="s">
        <v>98</v>
      </c>
    </row>
    <row r="186" spans="1:5" x14ac:dyDescent="0.3">
      <c r="A186" t="s">
        <v>1191</v>
      </c>
      <c r="B186" t="s">
        <v>400</v>
      </c>
      <c r="C186" t="s">
        <v>536</v>
      </c>
      <c r="D186">
        <v>12</v>
      </c>
      <c r="E186" t="s">
        <v>400</v>
      </c>
    </row>
    <row r="187" spans="1:5" x14ac:dyDescent="0.3">
      <c r="A187" t="s">
        <v>1115</v>
      </c>
      <c r="B187" t="s">
        <v>256</v>
      </c>
      <c r="C187" t="s">
        <v>536</v>
      </c>
      <c r="D187">
        <v>12</v>
      </c>
      <c r="E187" t="s">
        <v>256</v>
      </c>
    </row>
    <row r="188" spans="1:5" x14ac:dyDescent="0.3">
      <c r="A188" t="s">
        <v>1197</v>
      </c>
      <c r="B188" t="s">
        <v>259</v>
      </c>
      <c r="C188" t="s">
        <v>536</v>
      </c>
      <c r="D188">
        <v>12</v>
      </c>
      <c r="E188" t="s">
        <v>259</v>
      </c>
    </row>
    <row r="189" spans="1:5" x14ac:dyDescent="0.3">
      <c r="A189" t="s">
        <v>1218</v>
      </c>
      <c r="B189" t="s">
        <v>298</v>
      </c>
      <c r="C189" t="s">
        <v>536</v>
      </c>
      <c r="D189">
        <v>12</v>
      </c>
      <c r="E189" t="s">
        <v>298</v>
      </c>
    </row>
    <row r="190" spans="1:5" x14ac:dyDescent="0.3">
      <c r="A190" t="s">
        <v>1235</v>
      </c>
      <c r="B190" t="s">
        <v>331</v>
      </c>
      <c r="C190" t="s">
        <v>536</v>
      </c>
      <c r="D190">
        <v>12</v>
      </c>
      <c r="E190" t="s">
        <v>331</v>
      </c>
    </row>
    <row r="191" spans="1:5" x14ac:dyDescent="0.3">
      <c r="A191" t="s">
        <v>1116</v>
      </c>
      <c r="B191" t="s">
        <v>123</v>
      </c>
      <c r="C191" t="s">
        <v>536</v>
      </c>
      <c r="D191">
        <v>12</v>
      </c>
      <c r="E191" t="s">
        <v>123</v>
      </c>
    </row>
    <row r="192" spans="1:5" x14ac:dyDescent="0.3">
      <c r="A192" t="s">
        <v>1198</v>
      </c>
      <c r="B192" t="s">
        <v>261</v>
      </c>
      <c r="C192" t="s">
        <v>536</v>
      </c>
      <c r="D192">
        <v>12</v>
      </c>
      <c r="E192" t="s">
        <v>261</v>
      </c>
    </row>
    <row r="193" spans="1:6" x14ac:dyDescent="0.3">
      <c r="A193" t="s">
        <v>1262</v>
      </c>
      <c r="B193" t="s">
        <v>254</v>
      </c>
      <c r="D193">
        <v>12</v>
      </c>
      <c r="E193" t="s">
        <v>254</v>
      </c>
      <c r="F193" t="s">
        <v>1270</v>
      </c>
    </row>
    <row r="194" spans="1:6" x14ac:dyDescent="0.3">
      <c r="A194" t="s">
        <v>1263</v>
      </c>
      <c r="B194" t="s">
        <v>294</v>
      </c>
      <c r="D194">
        <v>9</v>
      </c>
      <c r="E194" t="s">
        <v>294</v>
      </c>
      <c r="F194" t="s">
        <v>1271</v>
      </c>
    </row>
    <row r="195" spans="1:6" x14ac:dyDescent="0.3">
      <c r="A195" t="s">
        <v>1264</v>
      </c>
      <c r="B195" t="s">
        <v>320</v>
      </c>
      <c r="D195">
        <v>6</v>
      </c>
      <c r="E195" t="s">
        <v>320</v>
      </c>
      <c r="F195" t="s">
        <v>1271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8"/>
  <sheetViews>
    <sheetView workbookViewId="0">
      <pane xSplit="2" ySplit="4" topLeftCell="C5" activePane="bottomRight" state="frozen"/>
      <selection activeCell="A3" sqref="A3"/>
      <selection pane="topRight" activeCell="A3" sqref="A3"/>
      <selection pane="bottomLeft" activeCell="A3" sqref="A3"/>
      <selection pane="bottomRight" activeCell="G14" sqref="G14"/>
    </sheetView>
  </sheetViews>
  <sheetFormatPr defaultRowHeight="14.4" x14ac:dyDescent="0.3"/>
  <cols>
    <col min="1" max="1" width="13.6640625" customWidth="1"/>
    <col min="2" max="2" width="7" bestFit="1" customWidth="1"/>
    <col min="3" max="3" width="7" style="148" customWidth="1"/>
    <col min="4" max="4" width="46.33203125" bestFit="1" customWidth="1"/>
    <col min="5" max="5" width="18.33203125" bestFit="1" customWidth="1"/>
    <col min="6" max="6" width="22.88671875" bestFit="1" customWidth="1"/>
    <col min="7" max="7" width="28.33203125" style="20" bestFit="1" customWidth="1"/>
    <col min="8" max="8" width="12.5546875" customWidth="1"/>
    <col min="9" max="9" width="12" bestFit="1" customWidth="1"/>
    <col min="10" max="10" width="9.5546875" customWidth="1"/>
    <col min="11" max="11" width="12" bestFit="1" customWidth="1"/>
    <col min="12" max="12" width="9" style="148" bestFit="1" customWidth="1"/>
    <col min="13" max="13" width="7" style="148" bestFit="1" customWidth="1"/>
    <col min="14" max="14" width="8.44140625" style="148" bestFit="1" customWidth="1"/>
    <col min="15" max="15" width="32.33203125" customWidth="1"/>
    <col min="16" max="16" width="16.44140625" customWidth="1"/>
  </cols>
  <sheetData>
    <row r="1" spans="1:16" ht="15.6" x14ac:dyDescent="0.3">
      <c r="A1" s="327" t="s">
        <v>2188</v>
      </c>
      <c r="B1" s="328"/>
      <c r="C1" s="328"/>
      <c r="D1" s="328"/>
    </row>
    <row r="2" spans="1:16" x14ac:dyDescent="0.3">
      <c r="A2" s="3" t="s">
        <v>2244</v>
      </c>
    </row>
    <row r="3" spans="1:16" x14ac:dyDescent="0.3">
      <c r="A3" s="3"/>
    </row>
    <row r="4" spans="1:16" s="23" customFormat="1" ht="86.4" customHeight="1" x14ac:dyDescent="0.3">
      <c r="A4" s="146" t="s">
        <v>2429</v>
      </c>
      <c r="B4" s="144" t="s">
        <v>553</v>
      </c>
      <c r="C4" s="146" t="s">
        <v>1395</v>
      </c>
      <c r="D4" s="144" t="s">
        <v>53</v>
      </c>
      <c r="E4" s="144" t="s">
        <v>55</v>
      </c>
      <c r="F4" s="144" t="s">
        <v>554</v>
      </c>
      <c r="G4" s="151" t="s">
        <v>0</v>
      </c>
      <c r="H4" s="146" t="s">
        <v>447</v>
      </c>
      <c r="I4" s="146" t="s">
        <v>448</v>
      </c>
      <c r="J4" s="146" t="s">
        <v>449</v>
      </c>
      <c r="K4" s="146" t="s">
        <v>450</v>
      </c>
      <c r="L4" s="146" t="s">
        <v>1281</v>
      </c>
      <c r="M4" s="146" t="s">
        <v>2214</v>
      </c>
      <c r="N4" s="146" t="s">
        <v>560</v>
      </c>
      <c r="O4" s="144" t="s">
        <v>1056</v>
      </c>
      <c r="P4" s="144" t="s">
        <v>60</v>
      </c>
    </row>
    <row r="5" spans="1:16" x14ac:dyDescent="0.3">
      <c r="A5" t="s">
        <v>1064</v>
      </c>
      <c r="B5">
        <v>0</v>
      </c>
      <c r="C5" s="148">
        <v>1</v>
      </c>
      <c r="D5" s="16" t="s">
        <v>1272</v>
      </c>
      <c r="E5" s="16" t="s">
        <v>71</v>
      </c>
      <c r="F5" s="16" t="s">
        <v>572</v>
      </c>
      <c r="G5" s="247" t="s">
        <v>13</v>
      </c>
      <c r="H5" s="387">
        <v>0.14181819451427294</v>
      </c>
      <c r="I5" s="387">
        <v>0</v>
      </c>
      <c r="J5" s="387">
        <v>0.14181819451427294</v>
      </c>
      <c r="K5" s="232">
        <v>0</v>
      </c>
      <c r="L5" s="148" t="s">
        <v>538</v>
      </c>
      <c r="M5" s="148" t="s">
        <v>1062</v>
      </c>
      <c r="N5" s="148">
        <v>0</v>
      </c>
      <c r="O5" t="s">
        <v>1065</v>
      </c>
    </row>
    <row r="6" spans="1:16" x14ac:dyDescent="0.3">
      <c r="A6" t="s">
        <v>1250</v>
      </c>
      <c r="B6">
        <v>0</v>
      </c>
      <c r="C6" s="148">
        <v>227</v>
      </c>
      <c r="D6" s="16" t="s">
        <v>994</v>
      </c>
      <c r="E6" s="16" t="s">
        <v>996</v>
      </c>
      <c r="F6" s="16" t="s">
        <v>997</v>
      </c>
      <c r="G6" s="247" t="s">
        <v>10</v>
      </c>
      <c r="H6" s="387">
        <v>0</v>
      </c>
      <c r="I6" s="387">
        <v>0</v>
      </c>
      <c r="J6" s="387">
        <v>0</v>
      </c>
      <c r="K6" s="232">
        <v>0</v>
      </c>
      <c r="L6" s="148" t="s">
        <v>538</v>
      </c>
      <c r="M6" s="148" t="s">
        <v>1062</v>
      </c>
      <c r="N6" s="148">
        <v>0</v>
      </c>
      <c r="O6" t="s">
        <v>996</v>
      </c>
    </row>
    <row r="7" spans="1:16" x14ac:dyDescent="0.3">
      <c r="A7" t="s">
        <v>1117</v>
      </c>
      <c r="B7">
        <v>331420</v>
      </c>
      <c r="C7" s="148">
        <v>169</v>
      </c>
      <c r="D7" s="16" t="s">
        <v>103</v>
      </c>
      <c r="E7" s="16" t="s">
        <v>124</v>
      </c>
      <c r="F7" s="16" t="s">
        <v>653</v>
      </c>
      <c r="G7" s="247" t="s">
        <v>5</v>
      </c>
      <c r="H7" s="387">
        <v>0.59229999999999994</v>
      </c>
      <c r="I7" s="387">
        <v>0.34986666666666655</v>
      </c>
      <c r="J7" s="387">
        <v>0.24243333333333339</v>
      </c>
      <c r="K7" s="232">
        <v>0.59069165400416446</v>
      </c>
      <c r="L7" s="148" t="s">
        <v>539</v>
      </c>
      <c r="M7" s="148" t="s">
        <v>536</v>
      </c>
      <c r="N7" s="148">
        <v>12</v>
      </c>
      <c r="O7" t="s">
        <v>124</v>
      </c>
    </row>
    <row r="8" spans="1:16" x14ac:dyDescent="0.3">
      <c r="A8" t="s">
        <v>1199</v>
      </c>
      <c r="B8">
        <v>332140</v>
      </c>
      <c r="C8" s="148">
        <v>687</v>
      </c>
      <c r="D8" s="16" t="s">
        <v>262</v>
      </c>
      <c r="E8" s="16" t="s">
        <v>263</v>
      </c>
      <c r="F8" s="16" t="s">
        <v>880</v>
      </c>
      <c r="G8" s="247" t="s">
        <v>14</v>
      </c>
      <c r="H8" s="387">
        <v>0</v>
      </c>
      <c r="I8" s="387">
        <v>0</v>
      </c>
      <c r="J8" s="387">
        <v>0</v>
      </c>
      <c r="K8" s="232">
        <v>0</v>
      </c>
      <c r="L8" s="148" t="s">
        <v>539</v>
      </c>
      <c r="M8" s="148">
        <v>0</v>
      </c>
      <c r="N8" s="148">
        <v>0</v>
      </c>
      <c r="O8" t="s">
        <v>263</v>
      </c>
    </row>
    <row r="9" spans="1:16" x14ac:dyDescent="0.3">
      <c r="A9" t="s">
        <v>1200</v>
      </c>
      <c r="B9">
        <v>332150</v>
      </c>
      <c r="C9" s="148">
        <v>281</v>
      </c>
      <c r="D9" s="16" t="s">
        <v>264</v>
      </c>
      <c r="E9" s="16" t="s">
        <v>265</v>
      </c>
      <c r="F9" s="16" t="s">
        <v>882</v>
      </c>
      <c r="G9" s="247" t="s">
        <v>9</v>
      </c>
      <c r="H9" s="387">
        <v>0.51999999999999991</v>
      </c>
      <c r="I9" s="387">
        <v>0.26198333333333335</v>
      </c>
      <c r="J9" s="387">
        <v>0.25801666666666656</v>
      </c>
      <c r="K9" s="232">
        <v>0.50381410256410264</v>
      </c>
      <c r="L9" s="148" t="s">
        <v>539</v>
      </c>
      <c r="M9" s="148" t="s">
        <v>536</v>
      </c>
      <c r="N9" s="148">
        <v>12</v>
      </c>
      <c r="O9" t="s">
        <v>265</v>
      </c>
    </row>
    <row r="10" spans="1:16" x14ac:dyDescent="0.3">
      <c r="A10" t="s">
        <v>1201</v>
      </c>
      <c r="B10">
        <v>332160</v>
      </c>
      <c r="C10" s="148">
        <v>376</v>
      </c>
      <c r="D10" s="16" t="s">
        <v>266</v>
      </c>
      <c r="E10" s="16" t="s">
        <v>267</v>
      </c>
      <c r="F10" s="16" t="s">
        <v>884</v>
      </c>
      <c r="G10" s="247" t="s">
        <v>9</v>
      </c>
      <c r="H10" s="387">
        <v>0.78166666666666673</v>
      </c>
      <c r="I10" s="387">
        <v>0.43712499999999999</v>
      </c>
      <c r="J10" s="387">
        <v>0.34454166666666675</v>
      </c>
      <c r="K10" s="232">
        <v>0.55922174840085281</v>
      </c>
      <c r="L10" s="148" t="s">
        <v>539</v>
      </c>
      <c r="M10" s="148" t="s">
        <v>536</v>
      </c>
      <c r="N10" s="148">
        <v>12</v>
      </c>
      <c r="O10" t="s">
        <v>267</v>
      </c>
      <c r="P10" s="26"/>
    </row>
    <row r="11" spans="1:16" x14ac:dyDescent="0.3">
      <c r="A11" t="s">
        <v>1202</v>
      </c>
      <c r="B11">
        <v>332170</v>
      </c>
      <c r="C11" s="148">
        <v>353</v>
      </c>
      <c r="D11" s="16" t="s">
        <v>268</v>
      </c>
      <c r="E11" s="16" t="s">
        <v>269</v>
      </c>
      <c r="F11" s="16" t="s">
        <v>886</v>
      </c>
      <c r="G11" s="247" t="s">
        <v>8</v>
      </c>
      <c r="H11" s="387">
        <v>0.41000000000000009</v>
      </c>
      <c r="I11" s="387">
        <v>9.9999999999988987E-5</v>
      </c>
      <c r="J11" s="387">
        <v>0.4099000000000001</v>
      </c>
      <c r="K11" s="232">
        <v>2.4390243902436333E-4</v>
      </c>
      <c r="L11" s="148" t="s">
        <v>539</v>
      </c>
      <c r="M11" s="148" t="s">
        <v>536</v>
      </c>
      <c r="N11" s="148">
        <v>12</v>
      </c>
      <c r="O11" t="s">
        <v>269</v>
      </c>
    </row>
    <row r="12" spans="1:16" x14ac:dyDescent="0.3">
      <c r="A12" t="s">
        <v>1203</v>
      </c>
      <c r="B12">
        <v>332180</v>
      </c>
      <c r="C12" s="148">
        <v>330</v>
      </c>
      <c r="D12" s="16" t="s">
        <v>270</v>
      </c>
      <c r="E12" s="16" t="s">
        <v>271</v>
      </c>
      <c r="F12" s="16" t="s">
        <v>888</v>
      </c>
      <c r="G12" s="247" t="s">
        <v>6</v>
      </c>
      <c r="H12" s="387">
        <v>0.84999999999999976</v>
      </c>
      <c r="I12" s="387">
        <v>0.49598333333333317</v>
      </c>
      <c r="J12" s="387">
        <v>0.35401666666666659</v>
      </c>
      <c r="K12" s="232">
        <v>0.58350980392156859</v>
      </c>
      <c r="L12" s="148" t="s">
        <v>539</v>
      </c>
      <c r="M12" s="148" t="s">
        <v>536</v>
      </c>
      <c r="N12" s="148">
        <v>4</v>
      </c>
      <c r="O12" t="s">
        <v>271</v>
      </c>
    </row>
    <row r="13" spans="1:16" x14ac:dyDescent="0.3">
      <c r="A13" t="s">
        <v>1204</v>
      </c>
      <c r="B13">
        <v>332190</v>
      </c>
      <c r="C13" s="148">
        <v>570</v>
      </c>
      <c r="D13" s="16" t="s">
        <v>403</v>
      </c>
      <c r="E13" s="16" t="s">
        <v>404</v>
      </c>
      <c r="F13" s="16" t="s">
        <v>890</v>
      </c>
      <c r="G13" s="247" t="s">
        <v>9</v>
      </c>
      <c r="H13" s="387">
        <v>1.77</v>
      </c>
      <c r="I13" s="387">
        <v>0.76859999999999995</v>
      </c>
      <c r="J13" s="387">
        <v>1.0014000000000001</v>
      </c>
      <c r="K13" s="232">
        <v>0.4342372881355932</v>
      </c>
      <c r="L13" s="148" t="s">
        <v>539</v>
      </c>
      <c r="M13" s="148" t="s">
        <v>536</v>
      </c>
      <c r="N13" s="148">
        <v>12</v>
      </c>
      <c r="O13" t="s">
        <v>404</v>
      </c>
    </row>
    <row r="14" spans="1:16" x14ac:dyDescent="0.3">
      <c r="A14" t="s">
        <v>1118</v>
      </c>
      <c r="B14">
        <v>331430</v>
      </c>
      <c r="C14" s="148">
        <v>169</v>
      </c>
      <c r="D14" s="16" t="s">
        <v>103</v>
      </c>
      <c r="E14" s="16" t="s">
        <v>396</v>
      </c>
      <c r="F14" s="16" t="s">
        <v>689</v>
      </c>
      <c r="G14" s="247" t="s">
        <v>9</v>
      </c>
      <c r="H14" s="387">
        <v>0.53669999999999984</v>
      </c>
      <c r="I14" s="387">
        <v>0.29700833333333321</v>
      </c>
      <c r="J14" s="387">
        <v>0.23969166666666661</v>
      </c>
      <c r="K14" s="232">
        <v>0.55339730451524738</v>
      </c>
      <c r="L14" s="148" t="s">
        <v>539</v>
      </c>
      <c r="M14" s="148" t="s">
        <v>536</v>
      </c>
      <c r="N14" s="148">
        <v>12</v>
      </c>
      <c r="O14" t="s">
        <v>396</v>
      </c>
    </row>
    <row r="15" spans="1:16" x14ac:dyDescent="0.3">
      <c r="A15" t="s">
        <v>1249</v>
      </c>
      <c r="B15">
        <v>332200</v>
      </c>
      <c r="C15" s="148">
        <v>264</v>
      </c>
      <c r="D15" s="16" t="s">
        <v>1273</v>
      </c>
      <c r="E15" s="16" t="s">
        <v>362</v>
      </c>
      <c r="F15" s="16" t="s">
        <v>992</v>
      </c>
      <c r="G15" s="247" t="s">
        <v>14</v>
      </c>
      <c r="H15" s="387">
        <v>1.0450416666666666</v>
      </c>
      <c r="I15" s="387">
        <v>0.76611666666666656</v>
      </c>
      <c r="J15" s="387">
        <v>0.27892500000000003</v>
      </c>
      <c r="K15" s="232">
        <v>0.7330967664766157</v>
      </c>
      <c r="L15" s="148" t="s">
        <v>539</v>
      </c>
      <c r="M15" s="148" t="s">
        <v>536</v>
      </c>
      <c r="N15" s="148">
        <v>12</v>
      </c>
      <c r="O15" t="s">
        <v>362</v>
      </c>
    </row>
    <row r="16" spans="1:16" x14ac:dyDescent="0.3">
      <c r="A16" t="s">
        <v>1205</v>
      </c>
      <c r="B16">
        <v>332210</v>
      </c>
      <c r="C16" s="148">
        <v>321</v>
      </c>
      <c r="D16" s="16" t="s">
        <v>272</v>
      </c>
      <c r="E16" s="16" t="s">
        <v>273</v>
      </c>
      <c r="F16" s="16" t="s">
        <v>892</v>
      </c>
      <c r="G16" s="247" t="s">
        <v>6</v>
      </c>
      <c r="H16" s="387">
        <v>0.56666666666666654</v>
      </c>
      <c r="I16" s="387">
        <v>0.22779999999999989</v>
      </c>
      <c r="J16" s="387">
        <v>0.33886666666666665</v>
      </c>
      <c r="K16" s="232">
        <v>0.40199999999999991</v>
      </c>
      <c r="L16" s="148" t="s">
        <v>539</v>
      </c>
      <c r="M16" s="148" t="s">
        <v>536</v>
      </c>
      <c r="N16" s="148">
        <v>3</v>
      </c>
      <c r="O16" t="s">
        <v>273</v>
      </c>
      <c r="P16" s="26"/>
    </row>
    <row r="17" spans="1:16" x14ac:dyDescent="0.3">
      <c r="A17" t="s">
        <v>1248</v>
      </c>
      <c r="B17">
        <v>331005</v>
      </c>
      <c r="C17" s="148">
        <v>684</v>
      </c>
      <c r="D17" s="16" t="s">
        <v>357</v>
      </c>
      <c r="E17" s="16" t="s">
        <v>358</v>
      </c>
      <c r="F17" s="16" t="s">
        <v>988</v>
      </c>
      <c r="G17" s="247" t="s">
        <v>4</v>
      </c>
      <c r="H17" s="387">
        <v>1.3661500000000002</v>
      </c>
      <c r="I17" s="387">
        <v>0.76889166666666686</v>
      </c>
      <c r="J17" s="387">
        <v>0.59725833333333334</v>
      </c>
      <c r="K17" s="232">
        <v>0.56281643060181297</v>
      </c>
      <c r="L17" s="148" t="s">
        <v>539</v>
      </c>
      <c r="M17" s="148" t="s">
        <v>536</v>
      </c>
      <c r="N17" s="148">
        <v>12</v>
      </c>
      <c r="O17" t="s">
        <v>358</v>
      </c>
    </row>
    <row r="18" spans="1:16" x14ac:dyDescent="0.3">
      <c r="A18" t="s">
        <v>1119</v>
      </c>
      <c r="B18">
        <v>331440</v>
      </c>
      <c r="C18" s="148">
        <v>169</v>
      </c>
      <c r="D18" s="16" t="s">
        <v>103</v>
      </c>
      <c r="E18" s="16" t="s">
        <v>125</v>
      </c>
      <c r="F18" s="16" t="s">
        <v>655</v>
      </c>
      <c r="G18" s="247" t="s">
        <v>9</v>
      </c>
      <c r="H18" s="387">
        <v>0.53880000000000006</v>
      </c>
      <c r="I18" s="387">
        <v>0.29900833333333354</v>
      </c>
      <c r="J18" s="387">
        <v>0.23979166666666654</v>
      </c>
      <c r="K18" s="232">
        <v>0.55495236327641706</v>
      </c>
      <c r="L18" s="148" t="s">
        <v>539</v>
      </c>
      <c r="M18" s="148" t="s">
        <v>536</v>
      </c>
      <c r="N18" s="148">
        <v>6</v>
      </c>
      <c r="O18" t="s">
        <v>125</v>
      </c>
    </row>
    <row r="19" spans="1:16" x14ac:dyDescent="0.3">
      <c r="A19" t="s">
        <v>1207</v>
      </c>
      <c r="B19">
        <v>332220</v>
      </c>
      <c r="C19" s="148">
        <v>44</v>
      </c>
      <c r="D19" s="16" t="s">
        <v>274</v>
      </c>
      <c r="E19" s="16" t="s">
        <v>275</v>
      </c>
      <c r="F19" s="16" t="s">
        <v>897</v>
      </c>
      <c r="G19" s="247" t="s">
        <v>14</v>
      </c>
      <c r="H19" s="387">
        <v>0.7782916666666666</v>
      </c>
      <c r="I19" s="387">
        <v>0.3782833333333333</v>
      </c>
      <c r="J19" s="387">
        <v>0.4000083333333333</v>
      </c>
      <c r="K19" s="232">
        <v>0.48604315006156645</v>
      </c>
      <c r="L19" s="148" t="s">
        <v>539</v>
      </c>
      <c r="M19" s="148" t="s">
        <v>536</v>
      </c>
      <c r="N19" s="148">
        <v>12</v>
      </c>
      <c r="O19" t="s">
        <v>275</v>
      </c>
    </row>
    <row r="20" spans="1:16" x14ac:dyDescent="0.3">
      <c r="A20" t="s">
        <v>1120</v>
      </c>
      <c r="B20">
        <v>331450</v>
      </c>
      <c r="C20" s="148">
        <v>169</v>
      </c>
      <c r="D20" t="s">
        <v>103</v>
      </c>
      <c r="E20" t="s">
        <v>126</v>
      </c>
      <c r="F20" t="s">
        <v>707</v>
      </c>
      <c r="G20" s="247" t="s">
        <v>9</v>
      </c>
      <c r="H20" s="387">
        <v>0.57540000000000002</v>
      </c>
      <c r="I20" s="387">
        <v>0.31000833333333339</v>
      </c>
      <c r="J20" s="387">
        <v>0.26539166666666664</v>
      </c>
      <c r="K20" s="232">
        <v>0.53877013092341564</v>
      </c>
      <c r="L20" s="148" t="s">
        <v>539</v>
      </c>
      <c r="M20" s="148" t="s">
        <v>536</v>
      </c>
      <c r="N20" s="148">
        <v>12</v>
      </c>
      <c r="O20" t="s">
        <v>126</v>
      </c>
    </row>
    <row r="21" spans="1:16" x14ac:dyDescent="0.3">
      <c r="A21" t="s">
        <v>1081</v>
      </c>
      <c r="B21">
        <v>331160</v>
      </c>
      <c r="C21" s="148">
        <v>2</v>
      </c>
      <c r="D21" s="16" t="s">
        <v>80</v>
      </c>
      <c r="E21" s="16" t="s">
        <v>393</v>
      </c>
      <c r="F21" s="16" t="s">
        <v>608</v>
      </c>
      <c r="G21" s="247" t="s">
        <v>7</v>
      </c>
      <c r="H21" s="387">
        <v>0.60563333333333325</v>
      </c>
      <c r="I21" s="387">
        <v>0.29777499999999985</v>
      </c>
      <c r="J21" s="387">
        <v>0.3078583333333334</v>
      </c>
      <c r="K21" s="232">
        <v>0.49167538114370613</v>
      </c>
      <c r="L21" s="148" t="s">
        <v>539</v>
      </c>
      <c r="M21" s="148" t="s">
        <v>536</v>
      </c>
      <c r="N21" s="148">
        <v>12</v>
      </c>
      <c r="O21" t="s">
        <v>393</v>
      </c>
    </row>
    <row r="22" spans="1:16" x14ac:dyDescent="0.3">
      <c r="A22" t="s">
        <v>1121</v>
      </c>
      <c r="B22">
        <v>331460</v>
      </c>
      <c r="C22" s="148">
        <v>169</v>
      </c>
      <c r="D22" s="16" t="s">
        <v>103</v>
      </c>
      <c r="E22" s="16" t="s">
        <v>127</v>
      </c>
      <c r="F22" s="16" t="s">
        <v>709</v>
      </c>
      <c r="G22" s="247" t="s">
        <v>14</v>
      </c>
      <c r="H22" s="387">
        <v>0.53910000000000013</v>
      </c>
      <c r="I22" s="387">
        <v>0.2993083333333334</v>
      </c>
      <c r="J22" s="387">
        <v>0.23979166666666674</v>
      </c>
      <c r="K22" s="232">
        <v>0.55520002473257901</v>
      </c>
      <c r="L22" s="148" t="s">
        <v>539</v>
      </c>
      <c r="M22" s="148" t="s">
        <v>536</v>
      </c>
      <c r="N22" s="148">
        <v>12</v>
      </c>
      <c r="O22" t="s">
        <v>127</v>
      </c>
    </row>
    <row r="23" spans="1:16" x14ac:dyDescent="0.3">
      <c r="A23" t="s">
        <v>1122</v>
      </c>
      <c r="B23">
        <v>331470</v>
      </c>
      <c r="C23" s="148">
        <v>169</v>
      </c>
      <c r="D23" s="16" t="s">
        <v>103</v>
      </c>
      <c r="E23" s="16" t="s">
        <v>128</v>
      </c>
      <c r="F23" s="16" t="s">
        <v>657</v>
      </c>
      <c r="G23" s="247" t="s">
        <v>9</v>
      </c>
      <c r="H23" s="387">
        <v>0.56799999999999984</v>
      </c>
      <c r="I23" s="387">
        <v>0.32676666666666665</v>
      </c>
      <c r="J23" s="387">
        <v>0.24123333333333322</v>
      </c>
      <c r="K23" s="232">
        <v>0.57529342723004706</v>
      </c>
      <c r="L23" s="148" t="s">
        <v>539</v>
      </c>
      <c r="M23" s="148" t="s">
        <v>536</v>
      </c>
      <c r="N23" s="148">
        <v>12</v>
      </c>
      <c r="O23" t="s">
        <v>128</v>
      </c>
    </row>
    <row r="24" spans="1:16" x14ac:dyDescent="0.3">
      <c r="A24" t="s">
        <v>1213</v>
      </c>
      <c r="B24">
        <v>332280</v>
      </c>
      <c r="C24" s="148">
        <v>22</v>
      </c>
      <c r="D24" s="16" t="s">
        <v>287</v>
      </c>
      <c r="E24" s="16" t="s">
        <v>288</v>
      </c>
      <c r="F24" s="16" t="s">
        <v>913</v>
      </c>
      <c r="G24" s="247" t="s">
        <v>6</v>
      </c>
      <c r="H24" s="387">
        <v>0.47764999999999996</v>
      </c>
      <c r="I24" s="387">
        <v>0.28338333333333332</v>
      </c>
      <c r="J24" s="387">
        <v>0.19426666666666667</v>
      </c>
      <c r="K24" s="232">
        <v>0.59328657664259044</v>
      </c>
      <c r="L24" s="148" t="s">
        <v>539</v>
      </c>
      <c r="M24" s="148" t="s">
        <v>536</v>
      </c>
      <c r="N24" s="148">
        <v>12</v>
      </c>
      <c r="O24" t="s">
        <v>914</v>
      </c>
    </row>
    <row r="25" spans="1:16" x14ac:dyDescent="0.3">
      <c r="A25" t="s">
        <v>1214</v>
      </c>
      <c r="B25">
        <v>332290</v>
      </c>
      <c r="C25" s="148">
        <v>319</v>
      </c>
      <c r="D25" s="16" t="s">
        <v>289</v>
      </c>
      <c r="E25" s="16" t="s">
        <v>290</v>
      </c>
      <c r="F25" s="16" t="s">
        <v>631</v>
      </c>
      <c r="G25" s="247" t="s">
        <v>9</v>
      </c>
      <c r="H25" s="387">
        <v>0.69720000000000015</v>
      </c>
      <c r="I25" s="387">
        <v>0.3639083333333335</v>
      </c>
      <c r="J25" s="387">
        <v>0.33329166666666665</v>
      </c>
      <c r="K25" s="232">
        <v>0.52195687511952582</v>
      </c>
      <c r="L25" s="148" t="s">
        <v>539</v>
      </c>
      <c r="M25" s="148" t="s">
        <v>536</v>
      </c>
      <c r="N25" s="148">
        <v>4</v>
      </c>
      <c r="O25" t="s">
        <v>290</v>
      </c>
    </row>
    <row r="26" spans="1:16" x14ac:dyDescent="0.3">
      <c r="A26" t="s">
        <v>1215</v>
      </c>
      <c r="B26">
        <v>332300</v>
      </c>
      <c r="C26" s="148">
        <v>625</v>
      </c>
      <c r="D26" s="16" t="s">
        <v>406</v>
      </c>
      <c r="E26" s="16" t="s">
        <v>407</v>
      </c>
      <c r="F26" s="16" t="s">
        <v>916</v>
      </c>
      <c r="G26" s="247" t="s">
        <v>9</v>
      </c>
      <c r="H26" s="387">
        <v>0.70000000000000007</v>
      </c>
      <c r="I26" s="387">
        <v>0.20983333333333343</v>
      </c>
      <c r="J26" s="387">
        <v>0.49016666666666664</v>
      </c>
      <c r="K26" s="232">
        <v>0.29976190476190484</v>
      </c>
      <c r="L26" s="148" t="s">
        <v>539</v>
      </c>
      <c r="M26" s="148" t="s">
        <v>536</v>
      </c>
      <c r="N26" s="148">
        <v>12</v>
      </c>
      <c r="O26" t="s">
        <v>407</v>
      </c>
    </row>
    <row r="27" spans="1:16" x14ac:dyDescent="0.3">
      <c r="A27" t="s">
        <v>1082</v>
      </c>
      <c r="B27">
        <v>331170</v>
      </c>
      <c r="C27" s="148">
        <v>2</v>
      </c>
      <c r="D27" s="16" t="s">
        <v>80</v>
      </c>
      <c r="E27" s="16" t="s">
        <v>93</v>
      </c>
      <c r="F27" s="16" t="s">
        <v>587</v>
      </c>
      <c r="G27" s="247" t="s">
        <v>13</v>
      </c>
      <c r="H27" s="387">
        <v>0.28287500000000004</v>
      </c>
      <c r="I27" s="387">
        <v>2.2849999999999981E-2</v>
      </c>
      <c r="J27" s="387">
        <v>0.26002500000000006</v>
      </c>
      <c r="K27" s="232">
        <v>8.0777728678744956E-2</v>
      </c>
      <c r="L27" s="148" t="s">
        <v>539</v>
      </c>
      <c r="M27" s="148" t="s">
        <v>536</v>
      </c>
      <c r="N27" s="148">
        <v>12</v>
      </c>
      <c r="O27" t="s">
        <v>93</v>
      </c>
    </row>
    <row r="28" spans="1:16" x14ac:dyDescent="0.3">
      <c r="A28" t="s">
        <v>1057</v>
      </c>
      <c r="B28">
        <v>331010</v>
      </c>
      <c r="C28" s="148">
        <v>449</v>
      </c>
      <c r="D28" s="16" t="s">
        <v>61</v>
      </c>
      <c r="E28" s="16" t="s">
        <v>62</v>
      </c>
      <c r="F28" s="16" t="s">
        <v>563</v>
      </c>
      <c r="G28" s="247" t="s">
        <v>8</v>
      </c>
      <c r="H28" s="387">
        <v>0.79999999999999993</v>
      </c>
      <c r="I28" s="387">
        <v>0.33004545454545453</v>
      </c>
      <c r="J28" s="387">
        <v>0.4699545454545454</v>
      </c>
      <c r="K28" s="232">
        <v>0.41255681818181822</v>
      </c>
      <c r="L28" s="148" t="s">
        <v>539</v>
      </c>
      <c r="M28" s="148" t="s">
        <v>536</v>
      </c>
      <c r="N28" s="148">
        <v>12</v>
      </c>
      <c r="O28" t="s">
        <v>62</v>
      </c>
    </row>
    <row r="29" spans="1:16" x14ac:dyDescent="0.3">
      <c r="A29" t="s">
        <v>1217</v>
      </c>
      <c r="B29">
        <v>332320</v>
      </c>
      <c r="C29" s="148">
        <v>340</v>
      </c>
      <c r="D29" s="16" t="s">
        <v>295</v>
      </c>
      <c r="E29" s="16" t="s">
        <v>296</v>
      </c>
      <c r="F29" s="16" t="s">
        <v>920</v>
      </c>
      <c r="G29" s="247" t="s">
        <v>4</v>
      </c>
      <c r="H29" s="387">
        <v>0.77</v>
      </c>
      <c r="I29" s="387">
        <v>0.36999166666666672</v>
      </c>
      <c r="J29" s="387">
        <v>0.4000083333333333</v>
      </c>
      <c r="K29" s="232">
        <v>0.48050865800865805</v>
      </c>
      <c r="L29" s="148" t="s">
        <v>539</v>
      </c>
      <c r="M29" s="148" t="s">
        <v>536</v>
      </c>
      <c r="N29" s="148">
        <v>12</v>
      </c>
      <c r="O29" t="s">
        <v>296</v>
      </c>
    </row>
    <row r="30" spans="1:16" x14ac:dyDescent="0.3">
      <c r="A30" t="s">
        <v>1123</v>
      </c>
      <c r="B30">
        <v>331480</v>
      </c>
      <c r="C30" s="148">
        <v>169</v>
      </c>
      <c r="D30" s="16" t="s">
        <v>103</v>
      </c>
      <c r="E30" s="16" t="s">
        <v>129</v>
      </c>
      <c r="F30" s="16" t="s">
        <v>1101</v>
      </c>
      <c r="G30" s="247" t="s">
        <v>6</v>
      </c>
      <c r="H30" s="387">
        <v>0.59400000000000008</v>
      </c>
      <c r="I30" s="387">
        <v>0.35146666666666682</v>
      </c>
      <c r="J30" s="387">
        <v>0.24253333333333327</v>
      </c>
      <c r="K30" s="232">
        <v>0.59169472502805853</v>
      </c>
      <c r="L30" s="148" t="s">
        <v>539</v>
      </c>
      <c r="M30" s="148" t="s">
        <v>536</v>
      </c>
      <c r="N30" s="148">
        <v>12</v>
      </c>
      <c r="O30" t="s">
        <v>129</v>
      </c>
    </row>
    <row r="31" spans="1:16" x14ac:dyDescent="0.3">
      <c r="A31" t="s">
        <v>1258</v>
      </c>
      <c r="B31">
        <v>332870</v>
      </c>
      <c r="C31" s="148">
        <v>375</v>
      </c>
      <c r="D31" s="16" t="s">
        <v>409</v>
      </c>
      <c r="E31" s="16" t="s">
        <v>410</v>
      </c>
      <c r="F31" s="16" t="s">
        <v>1022</v>
      </c>
      <c r="G31" s="247" t="s">
        <v>9</v>
      </c>
      <c r="H31" s="387">
        <v>0.79999999999999993</v>
      </c>
      <c r="I31" s="387">
        <v>0.4719166666666666</v>
      </c>
      <c r="J31" s="387">
        <v>0.32808333333333334</v>
      </c>
      <c r="K31" s="232">
        <v>0.58989583333333329</v>
      </c>
      <c r="L31" s="148" t="s">
        <v>539</v>
      </c>
      <c r="M31" s="148" t="s">
        <v>536</v>
      </c>
      <c r="N31" s="148">
        <v>12</v>
      </c>
      <c r="O31" t="s">
        <v>410</v>
      </c>
    </row>
    <row r="32" spans="1:16" x14ac:dyDescent="0.3">
      <c r="A32" t="s">
        <v>1124</v>
      </c>
      <c r="B32">
        <v>331490</v>
      </c>
      <c r="C32" s="148">
        <v>169</v>
      </c>
      <c r="D32" s="16" t="s">
        <v>103</v>
      </c>
      <c r="E32" s="16" t="s">
        <v>130</v>
      </c>
      <c r="F32" s="16" t="s">
        <v>687</v>
      </c>
      <c r="G32" s="247" t="s">
        <v>9</v>
      </c>
      <c r="H32" s="387">
        <v>0.5414500000000001</v>
      </c>
      <c r="I32" s="387">
        <v>0.27640833333333342</v>
      </c>
      <c r="J32" s="387">
        <v>0.26504166666666668</v>
      </c>
      <c r="K32" s="232">
        <v>0.51049650629482568</v>
      </c>
      <c r="L32" s="148" t="s">
        <v>539</v>
      </c>
      <c r="M32" s="148" t="s">
        <v>536</v>
      </c>
      <c r="N32" s="148">
        <v>12</v>
      </c>
      <c r="O32" t="s">
        <v>130</v>
      </c>
      <c r="P32" s="26"/>
    </row>
    <row r="33" spans="1:15" x14ac:dyDescent="0.3">
      <c r="A33" t="s">
        <v>1219</v>
      </c>
      <c r="B33">
        <v>332330</v>
      </c>
      <c r="C33" s="148">
        <v>416</v>
      </c>
      <c r="D33" s="16" t="s">
        <v>299</v>
      </c>
      <c r="E33" s="16" t="s">
        <v>300</v>
      </c>
      <c r="F33" s="16" t="s">
        <v>924</v>
      </c>
      <c r="G33" s="247" t="s">
        <v>14</v>
      </c>
      <c r="H33" s="387">
        <v>0.90000000000000013</v>
      </c>
      <c r="I33" s="387">
        <v>0.51419000000000015</v>
      </c>
      <c r="J33" s="387">
        <v>0.38581000000000004</v>
      </c>
      <c r="K33" s="232">
        <v>0.57132222222222229</v>
      </c>
      <c r="L33" s="148" t="s">
        <v>539</v>
      </c>
      <c r="M33" s="148" t="s">
        <v>536</v>
      </c>
      <c r="N33" s="148">
        <v>3</v>
      </c>
      <c r="O33" t="s">
        <v>300</v>
      </c>
    </row>
    <row r="34" spans="1:15" x14ac:dyDescent="0.3">
      <c r="A34" t="s">
        <v>1255</v>
      </c>
      <c r="B34">
        <v>332740</v>
      </c>
      <c r="C34" s="148">
        <v>242</v>
      </c>
      <c r="D34" s="16" t="s">
        <v>371</v>
      </c>
      <c r="E34" s="16" t="s">
        <v>372</v>
      </c>
      <c r="F34" s="16" t="s">
        <v>1015</v>
      </c>
      <c r="G34" s="247" t="s">
        <v>4</v>
      </c>
      <c r="H34" s="387">
        <v>0.75</v>
      </c>
      <c r="I34" s="387">
        <v>0.55940000000000012</v>
      </c>
      <c r="J34" s="387">
        <v>0.19059999999999991</v>
      </c>
      <c r="K34" s="232">
        <v>0.74586666666666679</v>
      </c>
      <c r="L34" s="148" t="s">
        <v>539</v>
      </c>
      <c r="M34" s="148" t="s">
        <v>536</v>
      </c>
      <c r="N34" s="148">
        <v>12</v>
      </c>
      <c r="O34" t="s">
        <v>372</v>
      </c>
    </row>
    <row r="35" spans="1:15" x14ac:dyDescent="0.3">
      <c r="A35" t="s">
        <v>1125</v>
      </c>
      <c r="B35">
        <v>331500</v>
      </c>
      <c r="C35" s="148">
        <v>169</v>
      </c>
      <c r="D35" s="16" t="s">
        <v>103</v>
      </c>
      <c r="E35" s="16" t="s">
        <v>131</v>
      </c>
      <c r="F35" s="16" t="s">
        <v>661</v>
      </c>
      <c r="G35" s="247" t="s">
        <v>11</v>
      </c>
      <c r="H35" s="387">
        <v>0.80910000000000026</v>
      </c>
      <c r="I35" s="387">
        <v>0.55580833333333357</v>
      </c>
      <c r="J35" s="387">
        <v>0.25329166666666669</v>
      </c>
      <c r="K35" s="232">
        <v>0.6869464013512957</v>
      </c>
      <c r="L35" s="148" t="s">
        <v>539</v>
      </c>
      <c r="M35" s="148" t="s">
        <v>536</v>
      </c>
      <c r="N35" s="148">
        <v>12</v>
      </c>
      <c r="O35" t="s">
        <v>131</v>
      </c>
    </row>
    <row r="36" spans="1:15" x14ac:dyDescent="0.3">
      <c r="A36" t="s">
        <v>1220</v>
      </c>
      <c r="B36">
        <v>332340</v>
      </c>
      <c r="C36" s="148">
        <v>150</v>
      </c>
      <c r="D36" s="16" t="s">
        <v>301</v>
      </c>
      <c r="E36" s="16" t="s">
        <v>168</v>
      </c>
      <c r="F36" s="16" t="s">
        <v>926</v>
      </c>
      <c r="G36" s="247" t="s">
        <v>5</v>
      </c>
      <c r="H36" s="387">
        <v>0.34691666666666671</v>
      </c>
      <c r="I36" s="387">
        <v>0.11798333333333336</v>
      </c>
      <c r="J36" s="387">
        <v>0.22893333333333335</v>
      </c>
      <c r="K36" s="232">
        <v>0.34009128032668751</v>
      </c>
      <c r="L36" s="148" t="s">
        <v>539</v>
      </c>
      <c r="M36" s="148" t="s">
        <v>536</v>
      </c>
      <c r="N36" s="148">
        <v>12</v>
      </c>
      <c r="O36" t="s">
        <v>168</v>
      </c>
    </row>
    <row r="37" spans="1:15" x14ac:dyDescent="0.3">
      <c r="A37" t="s">
        <v>1126</v>
      </c>
      <c r="B37">
        <v>331510</v>
      </c>
      <c r="C37" s="148">
        <v>169</v>
      </c>
      <c r="D37" s="16" t="s">
        <v>103</v>
      </c>
      <c r="E37" s="16" t="s">
        <v>132</v>
      </c>
      <c r="F37" s="16" t="s">
        <v>663</v>
      </c>
      <c r="G37" s="247" t="s">
        <v>11</v>
      </c>
      <c r="H37" s="387">
        <v>0.56479999999999997</v>
      </c>
      <c r="I37" s="387">
        <v>0.32370833333333338</v>
      </c>
      <c r="J37" s="387">
        <v>0.24109166666666659</v>
      </c>
      <c r="K37" s="232">
        <v>0.57313798394712001</v>
      </c>
      <c r="L37" s="148" t="s">
        <v>539</v>
      </c>
      <c r="M37" s="148" t="s">
        <v>536</v>
      </c>
      <c r="N37" s="148">
        <v>12</v>
      </c>
      <c r="O37" t="s">
        <v>132</v>
      </c>
    </row>
    <row r="38" spans="1:15" x14ac:dyDescent="0.3">
      <c r="A38" t="s">
        <v>1083</v>
      </c>
      <c r="B38">
        <v>331180</v>
      </c>
      <c r="C38" s="148">
        <v>2</v>
      </c>
      <c r="D38" s="16" t="s">
        <v>80</v>
      </c>
      <c r="E38" s="16" t="s">
        <v>94</v>
      </c>
      <c r="F38" s="16" t="s">
        <v>604</v>
      </c>
      <c r="G38" s="247" t="s">
        <v>14</v>
      </c>
      <c r="H38" s="387">
        <v>0.63444166666666668</v>
      </c>
      <c r="I38" s="387">
        <v>0.325125</v>
      </c>
      <c r="J38" s="387">
        <v>0.30931666666666668</v>
      </c>
      <c r="K38" s="232">
        <v>0.51245846085140478</v>
      </c>
      <c r="L38" s="148" t="s">
        <v>539</v>
      </c>
      <c r="M38" s="148" t="s">
        <v>536</v>
      </c>
      <c r="N38" s="148">
        <v>12</v>
      </c>
      <c r="O38" t="s">
        <v>605</v>
      </c>
    </row>
    <row r="39" spans="1:15" x14ac:dyDescent="0.3">
      <c r="A39" t="s">
        <v>1058</v>
      </c>
      <c r="B39">
        <v>331020</v>
      </c>
      <c r="C39" s="148">
        <v>412</v>
      </c>
      <c r="D39" s="16" t="s">
        <v>63</v>
      </c>
      <c r="E39" s="16" t="s">
        <v>64</v>
      </c>
      <c r="F39" s="16" t="s">
        <v>565</v>
      </c>
      <c r="G39" s="247" t="s">
        <v>9</v>
      </c>
      <c r="H39" s="387">
        <v>0.60249999999999992</v>
      </c>
      <c r="I39" s="387">
        <v>0.26544999999999991</v>
      </c>
      <c r="J39" s="387">
        <v>0.33705000000000002</v>
      </c>
      <c r="K39" s="232">
        <v>0.44058091286307044</v>
      </c>
      <c r="L39" s="148" t="s">
        <v>539</v>
      </c>
      <c r="M39" s="148" t="s">
        <v>536</v>
      </c>
      <c r="N39" s="148">
        <v>12</v>
      </c>
      <c r="O39" t="s">
        <v>64</v>
      </c>
    </row>
    <row r="40" spans="1:15" x14ac:dyDescent="0.3">
      <c r="A40" t="s">
        <v>1224</v>
      </c>
      <c r="B40">
        <v>332380</v>
      </c>
      <c r="C40" s="148">
        <v>254</v>
      </c>
      <c r="D40" s="16" t="s">
        <v>303</v>
      </c>
      <c r="E40" s="16" t="s">
        <v>307</v>
      </c>
      <c r="F40" s="16" t="s">
        <v>934</v>
      </c>
      <c r="G40" s="247" t="s">
        <v>10</v>
      </c>
      <c r="H40" s="387">
        <v>7.9999999999999988E-2</v>
      </c>
      <c r="I40" s="387">
        <v>0</v>
      </c>
      <c r="J40" s="387">
        <v>7.9999999999999988E-2</v>
      </c>
      <c r="K40" s="232">
        <v>0</v>
      </c>
      <c r="L40" s="148" t="s">
        <v>539</v>
      </c>
      <c r="M40" s="148" t="s">
        <v>536</v>
      </c>
      <c r="N40" s="148">
        <v>12</v>
      </c>
      <c r="O40" t="s">
        <v>307</v>
      </c>
    </row>
    <row r="41" spans="1:15" x14ac:dyDescent="0.3">
      <c r="A41" t="s">
        <v>1127</v>
      </c>
      <c r="B41">
        <v>331520</v>
      </c>
      <c r="C41" s="148">
        <v>169</v>
      </c>
      <c r="D41" s="16" t="s">
        <v>103</v>
      </c>
      <c r="E41" s="16" t="s">
        <v>133</v>
      </c>
      <c r="F41" s="16" t="s">
        <v>711</v>
      </c>
      <c r="G41" s="247" t="s">
        <v>14</v>
      </c>
      <c r="H41" s="387">
        <v>0.60200000000000009</v>
      </c>
      <c r="I41" s="387">
        <v>0.35906666666666676</v>
      </c>
      <c r="J41" s="387">
        <v>0.24293333333333331</v>
      </c>
      <c r="K41" s="232">
        <v>0.59645625692137327</v>
      </c>
      <c r="L41" s="148" t="s">
        <v>539</v>
      </c>
      <c r="M41" s="148" t="s">
        <v>536</v>
      </c>
      <c r="N41" s="148">
        <v>12</v>
      </c>
      <c r="O41" t="s">
        <v>133</v>
      </c>
    </row>
    <row r="42" spans="1:15" x14ac:dyDescent="0.3">
      <c r="A42" t="s">
        <v>1228</v>
      </c>
      <c r="B42">
        <v>332420</v>
      </c>
      <c r="C42" s="148">
        <v>408</v>
      </c>
      <c r="D42" s="16" t="s">
        <v>311</v>
      </c>
      <c r="E42" s="16" t="s">
        <v>312</v>
      </c>
      <c r="F42" s="16" t="s">
        <v>942</v>
      </c>
      <c r="G42" s="247" t="s">
        <v>9</v>
      </c>
      <c r="H42" s="387">
        <v>0.45474999999999999</v>
      </c>
      <c r="I42" s="387">
        <v>0.21988333333333329</v>
      </c>
      <c r="J42" s="387">
        <v>0.2348666666666667</v>
      </c>
      <c r="K42" s="232">
        <v>0.48352574674729698</v>
      </c>
      <c r="L42" s="148" t="s">
        <v>539</v>
      </c>
      <c r="M42" s="148" t="s">
        <v>536</v>
      </c>
      <c r="N42" s="148">
        <v>12</v>
      </c>
      <c r="O42" t="s">
        <v>312</v>
      </c>
    </row>
    <row r="43" spans="1:15" x14ac:dyDescent="0.3">
      <c r="A43" t="s">
        <v>1128</v>
      </c>
      <c r="B43">
        <v>331530</v>
      </c>
      <c r="C43" s="148">
        <v>169</v>
      </c>
      <c r="D43" s="16" t="s">
        <v>103</v>
      </c>
      <c r="E43" s="16" t="s">
        <v>134</v>
      </c>
      <c r="F43" s="16" t="s">
        <v>645</v>
      </c>
      <c r="G43" s="247" t="s">
        <v>9</v>
      </c>
      <c r="H43" s="387">
        <v>0.5240999999999999</v>
      </c>
      <c r="I43" s="387">
        <v>0.27070833333333327</v>
      </c>
      <c r="J43" s="387">
        <v>0.25339166666666663</v>
      </c>
      <c r="K43" s="232">
        <v>0.51652038415060741</v>
      </c>
      <c r="L43" s="148" t="s">
        <v>539</v>
      </c>
      <c r="M43" s="148" t="s">
        <v>536</v>
      </c>
      <c r="N43" s="148">
        <v>12</v>
      </c>
      <c r="O43" t="s">
        <v>134</v>
      </c>
    </row>
    <row r="44" spans="1:15" x14ac:dyDescent="0.3">
      <c r="A44" t="s">
        <v>1129</v>
      </c>
      <c r="B44">
        <v>331540</v>
      </c>
      <c r="C44" s="148">
        <v>169</v>
      </c>
      <c r="D44" s="16" t="s">
        <v>103</v>
      </c>
      <c r="E44" s="16" t="s">
        <v>135</v>
      </c>
      <c r="F44" s="16" t="s">
        <v>713</v>
      </c>
      <c r="G44" s="247" t="s">
        <v>8</v>
      </c>
      <c r="H44" s="387">
        <v>0.58730000000000004</v>
      </c>
      <c r="I44" s="387">
        <v>0.34510833333333335</v>
      </c>
      <c r="J44" s="387">
        <v>0.24219166666666669</v>
      </c>
      <c r="K44" s="232">
        <v>0.5876184800499461</v>
      </c>
      <c r="L44" s="148" t="s">
        <v>539</v>
      </c>
      <c r="M44" s="148" t="s">
        <v>536</v>
      </c>
      <c r="N44" s="148">
        <v>12</v>
      </c>
      <c r="O44" t="s">
        <v>135</v>
      </c>
    </row>
    <row r="45" spans="1:15" x14ac:dyDescent="0.3">
      <c r="A45" t="s">
        <v>1230</v>
      </c>
      <c r="B45">
        <v>332440</v>
      </c>
      <c r="C45" s="148">
        <v>357</v>
      </c>
      <c r="D45" s="16" t="s">
        <v>315</v>
      </c>
      <c r="E45" s="16" t="s">
        <v>316</v>
      </c>
      <c r="F45" s="16" t="s">
        <v>947</v>
      </c>
      <c r="G45" s="247" t="s">
        <v>8</v>
      </c>
      <c r="H45" s="387">
        <v>0.42215833333333336</v>
      </c>
      <c r="I45" s="387">
        <v>0.13192500000000001</v>
      </c>
      <c r="J45" s="387">
        <v>0.29023333333333334</v>
      </c>
      <c r="K45" s="232">
        <v>0.31250123373931582</v>
      </c>
      <c r="L45" s="148" t="s">
        <v>539</v>
      </c>
      <c r="M45" s="148" t="s">
        <v>536</v>
      </c>
      <c r="N45" s="148">
        <v>12</v>
      </c>
      <c r="O45" t="s">
        <v>316</v>
      </c>
    </row>
    <row r="46" spans="1:15" x14ac:dyDescent="0.3">
      <c r="A46" t="s">
        <v>1231</v>
      </c>
      <c r="B46">
        <v>332450</v>
      </c>
      <c r="C46" s="148">
        <v>662</v>
      </c>
      <c r="D46" s="16" t="s">
        <v>317</v>
      </c>
      <c r="E46" s="16" t="s">
        <v>318</v>
      </c>
      <c r="F46" s="16" t="s">
        <v>949</v>
      </c>
      <c r="G46" s="247" t="s">
        <v>6</v>
      </c>
      <c r="H46" s="387">
        <v>0.82015000000000016</v>
      </c>
      <c r="I46" s="387">
        <v>0.37883000000000017</v>
      </c>
      <c r="J46" s="387">
        <v>0.44131999999999999</v>
      </c>
      <c r="K46" s="232">
        <v>0.46190331037005439</v>
      </c>
      <c r="L46" s="148" t="s">
        <v>539</v>
      </c>
      <c r="M46" s="148" t="s">
        <v>536</v>
      </c>
      <c r="N46" s="148">
        <v>6</v>
      </c>
      <c r="O46" t="s">
        <v>318</v>
      </c>
    </row>
    <row r="47" spans="1:15" x14ac:dyDescent="0.3">
      <c r="A47" t="s">
        <v>1264</v>
      </c>
      <c r="B47">
        <v>332460</v>
      </c>
      <c r="C47" s="148">
        <v>24</v>
      </c>
      <c r="D47" s="16" t="s">
        <v>319</v>
      </c>
      <c r="E47" s="16" t="s">
        <v>320</v>
      </c>
      <c r="F47" s="16" t="s">
        <v>951</v>
      </c>
      <c r="G47" s="247" t="s">
        <v>13</v>
      </c>
      <c r="H47" s="387">
        <v>0.34482758620689657</v>
      </c>
      <c r="I47" s="387">
        <v>0</v>
      </c>
      <c r="J47" s="387">
        <v>0.34482758620689657</v>
      </c>
      <c r="K47" s="232">
        <v>0</v>
      </c>
      <c r="L47" s="148" t="s">
        <v>539</v>
      </c>
      <c r="M47" s="148" t="s">
        <v>1062</v>
      </c>
      <c r="N47" s="148">
        <v>0</v>
      </c>
      <c r="O47" t="s">
        <v>320</v>
      </c>
    </row>
    <row r="48" spans="1:15" x14ac:dyDescent="0.3">
      <c r="A48" t="s">
        <v>1263</v>
      </c>
      <c r="B48">
        <v>332470</v>
      </c>
      <c r="C48" s="148">
        <v>659</v>
      </c>
      <c r="D48" s="16" t="s">
        <v>293</v>
      </c>
      <c r="E48" s="16" t="s">
        <v>294</v>
      </c>
      <c r="F48" s="16" t="s">
        <v>1038</v>
      </c>
      <c r="G48" s="247" t="s">
        <v>6</v>
      </c>
      <c r="H48" s="387">
        <v>0.94999999999999984</v>
      </c>
      <c r="I48" s="387">
        <v>0.22039999999999982</v>
      </c>
      <c r="J48" s="387">
        <v>0.72960000000000003</v>
      </c>
      <c r="K48" s="232">
        <v>0.23199999999999985</v>
      </c>
      <c r="L48" s="148" t="s">
        <v>539</v>
      </c>
      <c r="M48" s="148" t="s">
        <v>536</v>
      </c>
      <c r="N48" s="148">
        <v>6</v>
      </c>
      <c r="O48" t="s">
        <v>294</v>
      </c>
    </row>
    <row r="49" spans="1:15" x14ac:dyDescent="0.3">
      <c r="A49" t="s">
        <v>1233</v>
      </c>
      <c r="B49">
        <v>332480</v>
      </c>
      <c r="C49" s="148">
        <v>425</v>
      </c>
      <c r="D49" s="16" t="s">
        <v>324</v>
      </c>
      <c r="E49" s="16" t="s">
        <v>325</v>
      </c>
      <c r="F49" s="16" t="s">
        <v>956</v>
      </c>
      <c r="G49" s="247" t="s">
        <v>6</v>
      </c>
      <c r="H49" s="387">
        <v>0.59999999999999987</v>
      </c>
      <c r="I49" s="387">
        <v>0.39096666666666657</v>
      </c>
      <c r="J49" s="387">
        <v>0.20903333333333332</v>
      </c>
      <c r="K49" s="232">
        <v>0.65161111111111114</v>
      </c>
      <c r="L49" s="148" t="s">
        <v>539</v>
      </c>
      <c r="M49" s="148" t="s">
        <v>536</v>
      </c>
      <c r="N49" s="148">
        <v>3</v>
      </c>
      <c r="O49" t="s">
        <v>325</v>
      </c>
    </row>
    <row r="50" spans="1:15" x14ac:dyDescent="0.3">
      <c r="A50" t="s">
        <v>1059</v>
      </c>
      <c r="B50">
        <v>331030</v>
      </c>
      <c r="C50" s="148">
        <v>635</v>
      </c>
      <c r="D50" s="16" t="s">
        <v>65</v>
      </c>
      <c r="E50" s="16" t="s">
        <v>66</v>
      </c>
      <c r="F50" s="16" t="s">
        <v>567</v>
      </c>
      <c r="G50" s="247" t="s">
        <v>9</v>
      </c>
      <c r="H50" s="387">
        <v>0.53000000000000014</v>
      </c>
      <c r="I50" s="387">
        <v>0.26315000000000011</v>
      </c>
      <c r="J50" s="387">
        <v>0.26685000000000003</v>
      </c>
      <c r="K50" s="232">
        <v>0.49650943396226421</v>
      </c>
      <c r="L50" s="148" t="s">
        <v>539</v>
      </c>
      <c r="M50" s="148" t="s">
        <v>536</v>
      </c>
      <c r="N50" s="148">
        <v>12</v>
      </c>
      <c r="O50" t="s">
        <v>66</v>
      </c>
    </row>
    <row r="51" spans="1:15" x14ac:dyDescent="0.3">
      <c r="A51" t="s">
        <v>1130</v>
      </c>
      <c r="B51">
        <v>331550</v>
      </c>
      <c r="C51" s="148">
        <v>169</v>
      </c>
      <c r="D51" s="16" t="s">
        <v>103</v>
      </c>
      <c r="E51" s="16" t="s">
        <v>136</v>
      </c>
      <c r="F51" s="16" t="s">
        <v>665</v>
      </c>
      <c r="G51" s="247" t="s">
        <v>9</v>
      </c>
      <c r="H51" s="387">
        <v>0.5663999999999999</v>
      </c>
      <c r="I51" s="387">
        <v>0.32520833333333321</v>
      </c>
      <c r="J51" s="387">
        <v>0.24119166666666667</v>
      </c>
      <c r="K51" s="232">
        <v>0.57416725517890765</v>
      </c>
      <c r="L51" s="148" t="s">
        <v>539</v>
      </c>
      <c r="M51" s="148" t="s">
        <v>536</v>
      </c>
      <c r="N51" s="148">
        <v>12</v>
      </c>
      <c r="O51" t="s">
        <v>136</v>
      </c>
    </row>
    <row r="52" spans="1:15" x14ac:dyDescent="0.3">
      <c r="A52" t="s">
        <v>1131</v>
      </c>
      <c r="B52">
        <v>331560</v>
      </c>
      <c r="C52" s="148">
        <v>169</v>
      </c>
      <c r="D52" s="16" t="s">
        <v>103</v>
      </c>
      <c r="E52" s="16" t="s">
        <v>397</v>
      </c>
      <c r="F52" s="16" t="s">
        <v>669</v>
      </c>
      <c r="G52" s="247" t="s">
        <v>9</v>
      </c>
      <c r="H52" s="387">
        <v>0.57450000000000012</v>
      </c>
      <c r="I52" s="387">
        <v>0.33290833333333347</v>
      </c>
      <c r="J52" s="387">
        <v>0.24159166666666665</v>
      </c>
      <c r="K52" s="232">
        <v>0.57947490571511473</v>
      </c>
      <c r="L52" s="148" t="s">
        <v>539</v>
      </c>
      <c r="M52" s="148" t="s">
        <v>536</v>
      </c>
      <c r="N52" s="148">
        <v>12</v>
      </c>
      <c r="O52" t="s">
        <v>397</v>
      </c>
    </row>
    <row r="53" spans="1:15" x14ac:dyDescent="0.3">
      <c r="A53" t="s">
        <v>1225</v>
      </c>
      <c r="B53">
        <v>332390</v>
      </c>
      <c r="C53" s="148">
        <v>254</v>
      </c>
      <c r="D53" s="16" t="s">
        <v>303</v>
      </c>
      <c r="E53" s="16" t="s">
        <v>308</v>
      </c>
      <c r="F53" s="16" t="s">
        <v>936</v>
      </c>
      <c r="G53" s="247" t="s">
        <v>10</v>
      </c>
      <c r="H53" s="387">
        <v>0.21675833333333336</v>
      </c>
      <c r="I53" s="387">
        <v>0</v>
      </c>
      <c r="J53" s="387">
        <v>0.21675833333333336</v>
      </c>
      <c r="K53" s="232">
        <v>0</v>
      </c>
      <c r="L53" s="148" t="s">
        <v>539</v>
      </c>
      <c r="M53" s="148" t="s">
        <v>536</v>
      </c>
      <c r="N53" s="148">
        <v>12</v>
      </c>
      <c r="O53" t="s">
        <v>308</v>
      </c>
    </row>
    <row r="54" spans="1:15" x14ac:dyDescent="0.3">
      <c r="A54" t="s">
        <v>1226</v>
      </c>
      <c r="B54">
        <v>332400</v>
      </c>
      <c r="C54" s="148">
        <v>254</v>
      </c>
      <c r="D54" s="16" t="s">
        <v>303</v>
      </c>
      <c r="E54" s="16" t="s">
        <v>309</v>
      </c>
      <c r="F54" s="16" t="s">
        <v>938</v>
      </c>
      <c r="G54" s="247" t="s">
        <v>10</v>
      </c>
      <c r="H54" s="387">
        <v>0.22156666666666661</v>
      </c>
      <c r="I54" s="387">
        <v>8.3333333333324155E-6</v>
      </c>
      <c r="J54" s="387">
        <v>0.22155833333333327</v>
      </c>
      <c r="K54" s="232">
        <v>3.7610952309308343E-5</v>
      </c>
      <c r="L54" s="148" t="s">
        <v>539</v>
      </c>
      <c r="M54" s="148" t="s">
        <v>536</v>
      </c>
      <c r="N54" s="148">
        <v>12</v>
      </c>
      <c r="O54" t="s">
        <v>309</v>
      </c>
    </row>
    <row r="55" spans="1:15" x14ac:dyDescent="0.3">
      <c r="A55" t="s">
        <v>1245</v>
      </c>
      <c r="B55">
        <v>332590</v>
      </c>
      <c r="C55" s="148">
        <v>447</v>
      </c>
      <c r="D55" s="16" t="s">
        <v>351</v>
      </c>
      <c r="E55" s="16" t="s">
        <v>352</v>
      </c>
      <c r="F55" s="16" t="s">
        <v>982</v>
      </c>
      <c r="G55" s="247" t="s">
        <v>6</v>
      </c>
      <c r="H55" s="387">
        <v>0.6201545454545454</v>
      </c>
      <c r="I55" s="387">
        <v>0.41469999999999996</v>
      </c>
      <c r="J55" s="387">
        <v>0.20545454545454545</v>
      </c>
      <c r="K55" s="232">
        <v>0.66870428192386056</v>
      </c>
      <c r="L55" s="148" t="s">
        <v>539</v>
      </c>
      <c r="M55" s="148" t="s">
        <v>536</v>
      </c>
      <c r="N55" s="148">
        <v>12</v>
      </c>
      <c r="O55" t="s">
        <v>352</v>
      </c>
    </row>
    <row r="56" spans="1:15" x14ac:dyDescent="0.3">
      <c r="A56" t="s">
        <v>1234</v>
      </c>
      <c r="B56">
        <v>332500</v>
      </c>
      <c r="C56" s="148">
        <v>399</v>
      </c>
      <c r="D56" s="16" t="s">
        <v>328</v>
      </c>
      <c r="E56" s="16" t="s">
        <v>329</v>
      </c>
      <c r="F56" s="16" t="s">
        <v>958</v>
      </c>
      <c r="G56" s="247" t="s">
        <v>6</v>
      </c>
      <c r="H56" s="387">
        <v>0.65000000000000013</v>
      </c>
      <c r="I56" s="387">
        <v>0.36206666666666687</v>
      </c>
      <c r="J56" s="387">
        <v>0.28793333333333326</v>
      </c>
      <c r="K56" s="232">
        <v>0.55702564102564123</v>
      </c>
      <c r="L56" s="148" t="s">
        <v>539</v>
      </c>
      <c r="M56" s="148" t="s">
        <v>536</v>
      </c>
      <c r="N56" s="148">
        <v>3</v>
      </c>
      <c r="O56" t="s">
        <v>329</v>
      </c>
    </row>
    <row r="57" spans="1:15" x14ac:dyDescent="0.3">
      <c r="A57" t="s">
        <v>1132</v>
      </c>
      <c r="B57">
        <v>331570</v>
      </c>
      <c r="C57" s="148">
        <v>169</v>
      </c>
      <c r="D57" s="16" t="s">
        <v>103</v>
      </c>
      <c r="E57" s="16" t="s">
        <v>137</v>
      </c>
      <c r="F57" s="16" t="s">
        <v>667</v>
      </c>
      <c r="G57" s="247" t="s">
        <v>9</v>
      </c>
      <c r="H57" s="387">
        <v>0.52720000000000011</v>
      </c>
      <c r="I57" s="387">
        <v>0.2615083333333334</v>
      </c>
      <c r="J57" s="387">
        <v>0.26569166666666671</v>
      </c>
      <c r="K57" s="232">
        <v>0.49603249873545779</v>
      </c>
      <c r="L57" s="148" t="s">
        <v>539</v>
      </c>
      <c r="M57" s="148" t="s">
        <v>536</v>
      </c>
      <c r="N57" s="148">
        <v>12</v>
      </c>
      <c r="O57" t="s">
        <v>137</v>
      </c>
    </row>
    <row r="58" spans="1:15" x14ac:dyDescent="0.3">
      <c r="A58" t="s">
        <v>1236</v>
      </c>
      <c r="B58">
        <v>332520</v>
      </c>
      <c r="C58" s="148">
        <v>759</v>
      </c>
      <c r="D58" s="16" t="s">
        <v>332</v>
      </c>
      <c r="E58" s="16" t="s">
        <v>333</v>
      </c>
      <c r="F58" s="16" t="s">
        <v>962</v>
      </c>
      <c r="G58" s="247" t="s">
        <v>14</v>
      </c>
      <c r="H58" s="387">
        <v>0.81489999999999985</v>
      </c>
      <c r="I58" s="387">
        <v>0.51102727272727266</v>
      </c>
      <c r="J58" s="387">
        <v>0.30387272727272713</v>
      </c>
      <c r="K58" s="232">
        <v>0.62710427380939104</v>
      </c>
      <c r="L58" s="148" t="s">
        <v>539</v>
      </c>
      <c r="M58" s="148" t="s">
        <v>536</v>
      </c>
      <c r="N58" s="148">
        <v>6</v>
      </c>
      <c r="O58" t="s">
        <v>333</v>
      </c>
    </row>
    <row r="59" spans="1:15" x14ac:dyDescent="0.3">
      <c r="A59" t="s">
        <v>1210</v>
      </c>
      <c r="B59">
        <v>332250</v>
      </c>
      <c r="C59" s="148">
        <v>343</v>
      </c>
      <c r="D59" s="16" t="s">
        <v>281</v>
      </c>
      <c r="E59" s="16" t="s">
        <v>284</v>
      </c>
      <c r="F59" s="16" t="s">
        <v>907</v>
      </c>
      <c r="G59" s="247" t="s">
        <v>9</v>
      </c>
      <c r="H59" s="387">
        <v>1.2132000000000003</v>
      </c>
      <c r="I59" s="387">
        <v>0.75556666666666694</v>
      </c>
      <c r="J59" s="387">
        <v>0.45763333333333339</v>
      </c>
      <c r="K59" s="232">
        <v>0.622788218485548</v>
      </c>
      <c r="L59" s="148" t="s">
        <v>539</v>
      </c>
      <c r="M59" s="148" t="s">
        <v>536</v>
      </c>
      <c r="N59" s="148">
        <v>12</v>
      </c>
      <c r="O59" t="s">
        <v>284</v>
      </c>
    </row>
    <row r="60" spans="1:15" x14ac:dyDescent="0.3">
      <c r="A60" t="s">
        <v>1060</v>
      </c>
      <c r="B60">
        <v>331040</v>
      </c>
      <c r="C60" s="148">
        <v>293</v>
      </c>
      <c r="D60" s="16" t="s">
        <v>67</v>
      </c>
      <c r="E60" s="16" t="s">
        <v>68</v>
      </c>
      <c r="F60" s="16" t="s">
        <v>569</v>
      </c>
      <c r="G60" s="247" t="s">
        <v>4</v>
      </c>
      <c r="H60" s="387">
        <v>0.94999999999999984</v>
      </c>
      <c r="I60" s="387">
        <v>0.75939999999999996</v>
      </c>
      <c r="J60" s="387">
        <v>0.19059999999999988</v>
      </c>
      <c r="K60" s="232">
        <v>0.79936842105263162</v>
      </c>
      <c r="L60" s="148" t="s">
        <v>539</v>
      </c>
      <c r="M60" s="148" t="s">
        <v>536</v>
      </c>
      <c r="N60" s="148">
        <v>12</v>
      </c>
      <c r="O60" t="s">
        <v>68</v>
      </c>
    </row>
    <row r="61" spans="1:15" x14ac:dyDescent="0.3">
      <c r="A61" t="s">
        <v>1237</v>
      </c>
      <c r="B61">
        <v>332530</v>
      </c>
      <c r="C61" s="148">
        <v>364</v>
      </c>
      <c r="D61" s="16" t="s">
        <v>334</v>
      </c>
      <c r="E61" s="16" t="s">
        <v>335</v>
      </c>
      <c r="F61" s="16" t="s">
        <v>964</v>
      </c>
      <c r="G61" s="247" t="s">
        <v>14</v>
      </c>
      <c r="H61" s="387">
        <v>0.75</v>
      </c>
      <c r="I61" s="387">
        <v>0.43229166666666663</v>
      </c>
      <c r="J61" s="387">
        <v>0.31770833333333337</v>
      </c>
      <c r="K61" s="232">
        <v>0.57638888888888884</v>
      </c>
      <c r="L61" s="148" t="s">
        <v>539</v>
      </c>
      <c r="M61" s="148" t="s">
        <v>536</v>
      </c>
      <c r="N61" s="148">
        <v>12</v>
      </c>
      <c r="O61" t="s">
        <v>335</v>
      </c>
    </row>
    <row r="62" spans="1:15" x14ac:dyDescent="0.3">
      <c r="A62" t="s">
        <v>1133</v>
      </c>
      <c r="B62">
        <v>331580</v>
      </c>
      <c r="C62" s="148">
        <v>169</v>
      </c>
      <c r="D62" s="16" t="s">
        <v>103</v>
      </c>
      <c r="E62" s="16" t="s">
        <v>138</v>
      </c>
      <c r="F62" s="16" t="s">
        <v>715</v>
      </c>
      <c r="G62" s="247" t="s">
        <v>9</v>
      </c>
      <c r="H62" s="387">
        <v>0.55559999999999998</v>
      </c>
      <c r="I62" s="387">
        <v>0.31496666666666673</v>
      </c>
      <c r="J62" s="387">
        <v>0.24063333333333328</v>
      </c>
      <c r="K62" s="232">
        <v>0.56689464842812587</v>
      </c>
      <c r="L62" s="148" t="s">
        <v>539</v>
      </c>
      <c r="M62" s="148" t="s">
        <v>536</v>
      </c>
      <c r="N62" s="148">
        <v>12</v>
      </c>
      <c r="O62" t="s">
        <v>138</v>
      </c>
    </row>
    <row r="63" spans="1:15" x14ac:dyDescent="0.3">
      <c r="A63" t="s">
        <v>1238</v>
      </c>
      <c r="B63">
        <v>332550</v>
      </c>
      <c r="C63" s="148">
        <v>410</v>
      </c>
      <c r="D63" s="16" t="s">
        <v>336</v>
      </c>
      <c r="E63" s="16" t="s">
        <v>337</v>
      </c>
      <c r="F63" s="16" t="s">
        <v>966</v>
      </c>
      <c r="G63" s="247" t="s">
        <v>4</v>
      </c>
      <c r="H63" s="387">
        <v>0.91666666666666663</v>
      </c>
      <c r="I63" s="387">
        <v>0.69908333333333328</v>
      </c>
      <c r="J63" s="387">
        <v>0.21758333333333335</v>
      </c>
      <c r="K63" s="232">
        <v>0.76263636363636356</v>
      </c>
      <c r="L63" s="148" t="s">
        <v>539</v>
      </c>
      <c r="M63" s="148" t="s">
        <v>536</v>
      </c>
      <c r="N63" s="148">
        <v>12</v>
      </c>
      <c r="O63" t="s">
        <v>337</v>
      </c>
    </row>
    <row r="64" spans="1:15" x14ac:dyDescent="0.3">
      <c r="A64" t="s">
        <v>1134</v>
      </c>
      <c r="B64">
        <v>331660</v>
      </c>
      <c r="C64" s="148">
        <v>169</v>
      </c>
      <c r="D64" s="16" t="s">
        <v>103</v>
      </c>
      <c r="E64" s="16" t="s">
        <v>139</v>
      </c>
      <c r="F64" s="16" t="s">
        <v>669</v>
      </c>
      <c r="G64" s="247" t="s">
        <v>9</v>
      </c>
      <c r="H64" s="387">
        <v>0.57450000000000012</v>
      </c>
      <c r="I64" s="387">
        <v>0.33290833333333347</v>
      </c>
      <c r="J64" s="387">
        <v>0.24159166666666665</v>
      </c>
      <c r="K64" s="232">
        <v>0.57947490571511473</v>
      </c>
      <c r="L64" s="148" t="s">
        <v>539</v>
      </c>
      <c r="M64" s="148" t="s">
        <v>536</v>
      </c>
      <c r="N64" s="148">
        <v>12</v>
      </c>
      <c r="O64" t="s">
        <v>1135</v>
      </c>
    </row>
    <row r="65" spans="1:15" x14ac:dyDescent="0.3">
      <c r="A65" t="s">
        <v>1136</v>
      </c>
      <c r="B65">
        <v>331670</v>
      </c>
      <c r="C65" s="148">
        <v>169</v>
      </c>
      <c r="D65" t="s">
        <v>103</v>
      </c>
      <c r="E65" t="s">
        <v>140</v>
      </c>
      <c r="F65" t="s">
        <v>683</v>
      </c>
      <c r="G65" s="247" t="s">
        <v>5</v>
      </c>
      <c r="H65" s="387">
        <v>0.55759999999999998</v>
      </c>
      <c r="I65" s="387">
        <v>0.31686666666666663</v>
      </c>
      <c r="J65" s="387">
        <v>0.24073333333333335</v>
      </c>
      <c r="K65" s="232">
        <v>0.56826877092300332</v>
      </c>
      <c r="L65" s="148" t="s">
        <v>539</v>
      </c>
      <c r="M65" s="148" t="s">
        <v>536</v>
      </c>
      <c r="N65" s="148">
        <v>12</v>
      </c>
      <c r="O65" t="s">
        <v>140</v>
      </c>
    </row>
    <row r="66" spans="1:15" x14ac:dyDescent="0.3">
      <c r="A66" t="s">
        <v>1239</v>
      </c>
      <c r="B66">
        <v>332560</v>
      </c>
      <c r="C66" s="148">
        <v>339</v>
      </c>
      <c r="D66" s="16" t="s">
        <v>338</v>
      </c>
      <c r="E66" s="16" t="s">
        <v>339</v>
      </c>
      <c r="F66" s="16" t="s">
        <v>968</v>
      </c>
      <c r="G66" s="247" t="s">
        <v>4</v>
      </c>
      <c r="H66" s="387">
        <v>0.41000000000000009</v>
      </c>
      <c r="I66" s="387">
        <v>0.21940000000000009</v>
      </c>
      <c r="J66" s="387">
        <v>0.19059999999999999</v>
      </c>
      <c r="K66" s="232">
        <v>0.53512195121951234</v>
      </c>
      <c r="L66" s="148" t="s">
        <v>539</v>
      </c>
      <c r="M66" s="148" t="s">
        <v>536</v>
      </c>
      <c r="N66" s="148">
        <v>12</v>
      </c>
      <c r="O66" t="s">
        <v>339</v>
      </c>
    </row>
    <row r="67" spans="1:15" x14ac:dyDescent="0.3">
      <c r="A67" t="s">
        <v>1240</v>
      </c>
      <c r="B67">
        <v>332540</v>
      </c>
      <c r="C67" s="148">
        <v>749</v>
      </c>
      <c r="D67" s="16" t="s">
        <v>359</v>
      </c>
      <c r="E67" s="16" t="s">
        <v>360</v>
      </c>
      <c r="F67" s="16" t="s">
        <v>990</v>
      </c>
      <c r="G67" s="247" t="s">
        <v>4</v>
      </c>
      <c r="H67" s="387">
        <v>0.53531666666666666</v>
      </c>
      <c r="I67" s="387">
        <v>0.30535833333333329</v>
      </c>
      <c r="J67" s="387">
        <v>0.22995833333333335</v>
      </c>
      <c r="K67" s="232">
        <v>0.57042560478221604</v>
      </c>
      <c r="L67" s="148" t="s">
        <v>539</v>
      </c>
      <c r="M67" s="148" t="s">
        <v>536</v>
      </c>
      <c r="N67" s="148">
        <v>12</v>
      </c>
      <c r="O67" t="s">
        <v>360</v>
      </c>
    </row>
    <row r="68" spans="1:15" x14ac:dyDescent="0.3">
      <c r="A68" t="s">
        <v>1137</v>
      </c>
      <c r="B68">
        <v>331590</v>
      </c>
      <c r="C68" s="148">
        <v>169</v>
      </c>
      <c r="D68" s="16" t="s">
        <v>103</v>
      </c>
      <c r="E68" s="16" t="s">
        <v>141</v>
      </c>
      <c r="F68" s="16" t="s">
        <v>672</v>
      </c>
      <c r="G68" s="247" t="s">
        <v>5</v>
      </c>
      <c r="H68" s="387">
        <v>0.54660000000000009</v>
      </c>
      <c r="I68" s="387">
        <v>0.2973083333333334</v>
      </c>
      <c r="J68" s="387">
        <v>0.24929166666666672</v>
      </c>
      <c r="K68" s="232">
        <v>0.54392303939504816</v>
      </c>
      <c r="L68" s="148" t="s">
        <v>539</v>
      </c>
      <c r="M68" s="148" t="s">
        <v>536</v>
      </c>
      <c r="N68" s="148">
        <v>12</v>
      </c>
      <c r="O68" t="s">
        <v>141</v>
      </c>
    </row>
    <row r="69" spans="1:15" x14ac:dyDescent="0.3">
      <c r="A69" t="s">
        <v>1138</v>
      </c>
      <c r="B69">
        <v>331600</v>
      </c>
      <c r="C69" s="148">
        <v>169</v>
      </c>
      <c r="D69" t="s">
        <v>103</v>
      </c>
      <c r="E69" t="s">
        <v>142</v>
      </c>
      <c r="F69" t="s">
        <v>674</v>
      </c>
      <c r="G69" s="247" t="s">
        <v>9</v>
      </c>
      <c r="H69" s="387">
        <v>0.57730000000000004</v>
      </c>
      <c r="I69" s="387">
        <v>0.33560833333333329</v>
      </c>
      <c r="J69" s="387">
        <v>0.24169166666666678</v>
      </c>
      <c r="K69" s="232">
        <v>0.5813413014608233</v>
      </c>
      <c r="L69" s="148" t="s">
        <v>539</v>
      </c>
      <c r="M69" s="148" t="s">
        <v>536</v>
      </c>
      <c r="N69" s="148">
        <v>12</v>
      </c>
      <c r="O69" t="s">
        <v>142</v>
      </c>
    </row>
    <row r="70" spans="1:15" x14ac:dyDescent="0.3">
      <c r="A70" t="s">
        <v>1139</v>
      </c>
      <c r="B70">
        <v>331610</v>
      </c>
      <c r="C70" s="148">
        <v>169</v>
      </c>
      <c r="D70" s="16" t="s">
        <v>103</v>
      </c>
      <c r="E70" s="16" t="s">
        <v>143</v>
      </c>
      <c r="F70" s="16" t="s">
        <v>676</v>
      </c>
      <c r="G70" s="247" t="s">
        <v>11</v>
      </c>
      <c r="H70" s="387">
        <v>0.59214999999999984</v>
      </c>
      <c r="I70" s="387">
        <v>0.34736666666666649</v>
      </c>
      <c r="J70" s="387">
        <v>0.24478333333333332</v>
      </c>
      <c r="K70" s="232">
        <v>0.586619381350446</v>
      </c>
      <c r="L70" s="148" t="s">
        <v>539</v>
      </c>
      <c r="M70" s="148" t="s">
        <v>536</v>
      </c>
      <c r="N70" s="148">
        <v>12</v>
      </c>
      <c r="O70" t="s">
        <v>143</v>
      </c>
    </row>
    <row r="71" spans="1:15" x14ac:dyDescent="0.3">
      <c r="A71" t="s">
        <v>1092</v>
      </c>
      <c r="B71">
        <v>331240</v>
      </c>
      <c r="C71" s="148">
        <v>169</v>
      </c>
      <c r="D71" s="16" t="s">
        <v>103</v>
      </c>
      <c r="E71" s="16" t="s">
        <v>104</v>
      </c>
      <c r="F71" s="16" t="s">
        <v>627</v>
      </c>
      <c r="G71" s="247" t="s">
        <v>9</v>
      </c>
      <c r="H71" s="387">
        <v>0.52780000000000005</v>
      </c>
      <c r="I71" s="387">
        <v>0.2801083333333334</v>
      </c>
      <c r="J71" s="387">
        <v>0.24769166666666664</v>
      </c>
      <c r="K71" s="232">
        <v>0.53070923329544029</v>
      </c>
      <c r="L71" s="148" t="s">
        <v>539</v>
      </c>
      <c r="M71" s="148" t="s">
        <v>536</v>
      </c>
      <c r="N71" s="148">
        <v>12</v>
      </c>
      <c r="O71" t="s">
        <v>104</v>
      </c>
    </row>
    <row r="72" spans="1:15" x14ac:dyDescent="0.3">
      <c r="A72" t="s">
        <v>1140</v>
      </c>
      <c r="B72">
        <v>331620</v>
      </c>
      <c r="C72" s="148">
        <v>169</v>
      </c>
      <c r="D72" s="16" t="s">
        <v>103</v>
      </c>
      <c r="E72" s="16" t="s">
        <v>144</v>
      </c>
      <c r="F72" s="16" t="s">
        <v>717</v>
      </c>
      <c r="G72" s="247" t="s">
        <v>14</v>
      </c>
      <c r="H72" s="387">
        <v>0.60050000000000014</v>
      </c>
      <c r="I72" s="387">
        <v>0.35760833333333342</v>
      </c>
      <c r="J72" s="387">
        <v>0.2428916666666667</v>
      </c>
      <c r="K72" s="232">
        <v>0.59551762420205379</v>
      </c>
      <c r="L72" s="148" t="s">
        <v>539</v>
      </c>
      <c r="M72" s="148" t="s">
        <v>536</v>
      </c>
      <c r="N72" s="148">
        <v>12</v>
      </c>
      <c r="O72" t="s">
        <v>144</v>
      </c>
    </row>
    <row r="73" spans="1:15" x14ac:dyDescent="0.3">
      <c r="A73" t="s">
        <v>1141</v>
      </c>
      <c r="B73">
        <v>331630</v>
      </c>
      <c r="C73" s="148">
        <v>169</v>
      </c>
      <c r="D73" s="16" t="s">
        <v>103</v>
      </c>
      <c r="E73" s="16" t="s">
        <v>145</v>
      </c>
      <c r="F73" s="16" t="s">
        <v>719</v>
      </c>
      <c r="G73" s="247" t="s">
        <v>5</v>
      </c>
      <c r="H73" s="387">
        <v>0.54300000000000004</v>
      </c>
      <c r="I73" s="387">
        <v>0.26786666666666675</v>
      </c>
      <c r="J73" s="387">
        <v>0.27513333333333329</v>
      </c>
      <c r="K73" s="232">
        <v>0.49330877839165144</v>
      </c>
      <c r="L73" s="148" t="s">
        <v>539</v>
      </c>
      <c r="M73" s="148" t="s">
        <v>536</v>
      </c>
      <c r="N73" s="148">
        <v>12</v>
      </c>
      <c r="O73" t="s">
        <v>145</v>
      </c>
    </row>
    <row r="74" spans="1:15" x14ac:dyDescent="0.3">
      <c r="A74" t="s">
        <v>1142</v>
      </c>
      <c r="B74">
        <v>331640</v>
      </c>
      <c r="C74" s="148">
        <v>169</v>
      </c>
      <c r="D74" s="16" t="s">
        <v>103</v>
      </c>
      <c r="E74" s="16" t="s">
        <v>146</v>
      </c>
      <c r="F74" s="16" t="s">
        <v>678</v>
      </c>
      <c r="G74" s="247" t="s">
        <v>5</v>
      </c>
      <c r="H74" s="387">
        <v>0.58209999999999984</v>
      </c>
      <c r="I74" s="387">
        <v>0.34016666666666662</v>
      </c>
      <c r="J74" s="387">
        <v>0.24193333333333325</v>
      </c>
      <c r="K74" s="232">
        <v>0.58437840004581121</v>
      </c>
      <c r="L74" s="148" t="s">
        <v>539</v>
      </c>
      <c r="M74" s="148" t="s">
        <v>536</v>
      </c>
      <c r="N74" s="148">
        <v>12</v>
      </c>
      <c r="O74" t="s">
        <v>146</v>
      </c>
    </row>
    <row r="75" spans="1:15" x14ac:dyDescent="0.3">
      <c r="A75" t="s">
        <v>1143</v>
      </c>
      <c r="B75">
        <v>331650</v>
      </c>
      <c r="C75" s="148">
        <v>169</v>
      </c>
      <c r="D75" s="16" t="s">
        <v>103</v>
      </c>
      <c r="E75" s="16" t="s">
        <v>147</v>
      </c>
      <c r="F75" s="16" t="s">
        <v>680</v>
      </c>
      <c r="G75" s="247" t="s">
        <v>11</v>
      </c>
      <c r="H75" s="387">
        <v>0.61780000000000002</v>
      </c>
      <c r="I75" s="387">
        <v>0.37406666666666666</v>
      </c>
      <c r="J75" s="387">
        <v>0.24373333333333336</v>
      </c>
      <c r="K75" s="232">
        <v>0.60548181720082006</v>
      </c>
      <c r="L75" s="148" t="s">
        <v>539</v>
      </c>
      <c r="M75" s="148" t="s">
        <v>536</v>
      </c>
      <c r="N75" s="148">
        <v>12</v>
      </c>
      <c r="O75" t="s">
        <v>147</v>
      </c>
    </row>
    <row r="76" spans="1:15" x14ac:dyDescent="0.3">
      <c r="A76" t="s">
        <v>1084</v>
      </c>
      <c r="B76">
        <v>331190</v>
      </c>
      <c r="C76" s="148">
        <v>2</v>
      </c>
      <c r="D76" s="16" t="s">
        <v>80</v>
      </c>
      <c r="E76" s="16" t="s">
        <v>95</v>
      </c>
      <c r="F76" s="16" t="s">
        <v>1268</v>
      </c>
      <c r="G76" s="247" t="s">
        <v>13</v>
      </c>
      <c r="H76" s="387">
        <v>0.2693916666666667</v>
      </c>
      <c r="I76" s="387">
        <v>1.4899999999999969E-2</v>
      </c>
      <c r="J76" s="387">
        <v>0.25449166666666673</v>
      </c>
      <c r="K76" s="232">
        <v>5.530980295109339E-2</v>
      </c>
      <c r="L76" s="148" t="s">
        <v>539</v>
      </c>
      <c r="M76" s="148" t="s">
        <v>536</v>
      </c>
      <c r="N76" s="148">
        <v>12</v>
      </c>
      <c r="O76" t="s">
        <v>95</v>
      </c>
    </row>
    <row r="77" spans="1:15" x14ac:dyDescent="0.3">
      <c r="A77" t="s">
        <v>1085</v>
      </c>
      <c r="B77">
        <v>331195</v>
      </c>
      <c r="C77" s="148">
        <v>2</v>
      </c>
      <c r="D77" s="16" t="s">
        <v>80</v>
      </c>
      <c r="E77" s="16" t="s">
        <v>96</v>
      </c>
      <c r="F77" s="16" t="s">
        <v>608</v>
      </c>
      <c r="G77" s="247" t="s">
        <v>7</v>
      </c>
      <c r="H77" s="387">
        <v>0.60668333333333324</v>
      </c>
      <c r="I77" s="387">
        <v>0.2977749999999999</v>
      </c>
      <c r="J77" s="387">
        <v>0.30890833333333334</v>
      </c>
      <c r="K77" s="232">
        <v>0.49082442790033232</v>
      </c>
      <c r="L77" s="148" t="s">
        <v>539</v>
      </c>
      <c r="M77" s="148" t="s">
        <v>536</v>
      </c>
      <c r="N77" s="148">
        <v>6</v>
      </c>
      <c r="O77" t="s">
        <v>96</v>
      </c>
    </row>
    <row r="78" spans="1:15" x14ac:dyDescent="0.3">
      <c r="A78" t="s">
        <v>1211</v>
      </c>
      <c r="B78">
        <v>332260</v>
      </c>
      <c r="C78" s="148">
        <v>343</v>
      </c>
      <c r="D78" s="16" t="s">
        <v>281</v>
      </c>
      <c r="E78" s="16" t="s">
        <v>285</v>
      </c>
      <c r="F78" s="16" t="s">
        <v>909</v>
      </c>
      <c r="G78" s="247" t="s">
        <v>9</v>
      </c>
      <c r="H78" s="387">
        <v>1.2132000000000003</v>
      </c>
      <c r="I78" s="387">
        <v>0.75556666666666694</v>
      </c>
      <c r="J78" s="387">
        <v>0.45763333333333339</v>
      </c>
      <c r="K78" s="232">
        <v>0.622788218485548</v>
      </c>
      <c r="L78" s="148" t="s">
        <v>539</v>
      </c>
      <c r="M78" s="148" t="s">
        <v>536</v>
      </c>
      <c r="N78" s="148">
        <v>12</v>
      </c>
      <c r="O78" t="s">
        <v>285</v>
      </c>
    </row>
    <row r="79" spans="1:15" x14ac:dyDescent="0.3">
      <c r="A79" t="s">
        <v>1144</v>
      </c>
      <c r="B79">
        <v>331680</v>
      </c>
      <c r="C79" s="148">
        <v>169</v>
      </c>
      <c r="D79" s="16" t="s">
        <v>103</v>
      </c>
      <c r="E79" s="16" t="s">
        <v>148</v>
      </c>
      <c r="F79" s="16" t="s">
        <v>683</v>
      </c>
      <c r="G79" s="247" t="s">
        <v>5</v>
      </c>
      <c r="H79" s="387">
        <v>0.55759999999999998</v>
      </c>
      <c r="I79" s="387">
        <v>0.31686666666666663</v>
      </c>
      <c r="J79" s="387">
        <v>0.24073333333333335</v>
      </c>
      <c r="K79" s="232">
        <v>0.56826877092300332</v>
      </c>
      <c r="L79" s="148" t="s">
        <v>539</v>
      </c>
      <c r="M79" s="148" t="s">
        <v>536</v>
      </c>
      <c r="N79" s="148">
        <v>12</v>
      </c>
      <c r="O79" t="s">
        <v>148</v>
      </c>
    </row>
    <row r="80" spans="1:15" x14ac:dyDescent="0.3">
      <c r="A80" t="s">
        <v>1243</v>
      </c>
      <c r="B80">
        <v>332570</v>
      </c>
      <c r="C80" s="148">
        <v>709</v>
      </c>
      <c r="D80" s="16" t="s">
        <v>347</v>
      </c>
      <c r="E80" s="16" t="s">
        <v>348</v>
      </c>
      <c r="F80" s="16" t="s">
        <v>978</v>
      </c>
      <c r="G80" s="247" t="s">
        <v>14</v>
      </c>
      <c r="H80" s="387">
        <v>0</v>
      </c>
      <c r="I80" s="387">
        <v>0</v>
      </c>
      <c r="J80" s="387">
        <v>0</v>
      </c>
      <c r="K80" s="232">
        <v>0</v>
      </c>
      <c r="L80" s="148" t="s">
        <v>539</v>
      </c>
      <c r="M80" s="148">
        <v>0</v>
      </c>
      <c r="N80" s="148">
        <v>0</v>
      </c>
      <c r="O80" t="s">
        <v>348</v>
      </c>
    </row>
    <row r="81" spans="1:16" x14ac:dyDescent="0.3">
      <c r="A81" t="s">
        <v>1212</v>
      </c>
      <c r="B81">
        <v>332270</v>
      </c>
      <c r="C81" s="148">
        <v>343</v>
      </c>
      <c r="D81" s="16" t="s">
        <v>281</v>
      </c>
      <c r="E81" s="16" t="s">
        <v>286</v>
      </c>
      <c r="F81" s="16" t="s">
        <v>911</v>
      </c>
      <c r="G81" s="247" t="s">
        <v>9</v>
      </c>
      <c r="H81" s="387">
        <v>1.2132000000000003</v>
      </c>
      <c r="I81" s="387">
        <v>0.75556666666666694</v>
      </c>
      <c r="J81" s="387">
        <v>0.45763333333333339</v>
      </c>
      <c r="K81" s="232">
        <v>0.622788218485548</v>
      </c>
      <c r="L81" s="148" t="s">
        <v>539</v>
      </c>
      <c r="M81" s="148" t="s">
        <v>536</v>
      </c>
      <c r="N81" s="148">
        <v>12</v>
      </c>
      <c r="O81" t="s">
        <v>286</v>
      </c>
    </row>
    <row r="82" spans="1:16" x14ac:dyDescent="0.3">
      <c r="A82" t="s">
        <v>1066</v>
      </c>
      <c r="B82">
        <v>331050</v>
      </c>
      <c r="C82" s="148">
        <v>2</v>
      </c>
      <c r="D82" s="16" t="s">
        <v>80</v>
      </c>
      <c r="E82" s="16" t="s">
        <v>81</v>
      </c>
      <c r="F82" s="16" t="s">
        <v>614</v>
      </c>
      <c r="G82" s="247" t="s">
        <v>14</v>
      </c>
      <c r="H82" s="387">
        <v>0.87544999999999995</v>
      </c>
      <c r="I82" s="387">
        <v>0.55414999999999992</v>
      </c>
      <c r="J82" s="387">
        <v>0.32130000000000003</v>
      </c>
      <c r="K82" s="232">
        <v>0.6329887486435547</v>
      </c>
      <c r="L82" s="148" t="s">
        <v>539</v>
      </c>
      <c r="M82" s="148" t="s">
        <v>536</v>
      </c>
      <c r="N82" s="148">
        <v>12</v>
      </c>
      <c r="O82" t="s">
        <v>615</v>
      </c>
      <c r="P82" s="26"/>
    </row>
    <row r="83" spans="1:16" x14ac:dyDescent="0.3">
      <c r="A83" t="s">
        <v>1244</v>
      </c>
      <c r="B83">
        <v>332580</v>
      </c>
      <c r="C83" s="148">
        <v>394</v>
      </c>
      <c r="D83" s="16" t="s">
        <v>349</v>
      </c>
      <c r="E83" s="16" t="s">
        <v>350</v>
      </c>
      <c r="F83" s="16" t="s">
        <v>980</v>
      </c>
      <c r="G83" s="247" t="s">
        <v>14</v>
      </c>
      <c r="H83" s="387">
        <v>1.022</v>
      </c>
      <c r="I83" s="387">
        <v>0.51459999999999995</v>
      </c>
      <c r="J83" s="387">
        <v>0.50740000000000007</v>
      </c>
      <c r="K83" s="232">
        <v>0.50352250489236783</v>
      </c>
      <c r="L83" s="148" t="s">
        <v>539</v>
      </c>
      <c r="M83" s="148" t="s">
        <v>536</v>
      </c>
      <c r="N83" s="148">
        <v>3</v>
      </c>
      <c r="O83" t="s">
        <v>350</v>
      </c>
    </row>
    <row r="84" spans="1:16" x14ac:dyDescent="0.3">
      <c r="A84" t="s">
        <v>1246</v>
      </c>
      <c r="B84">
        <v>332600</v>
      </c>
      <c r="C84" s="148">
        <v>92</v>
      </c>
      <c r="D84" s="16" t="s">
        <v>353</v>
      </c>
      <c r="E84" s="16" t="s">
        <v>354</v>
      </c>
      <c r="F84" s="16" t="s">
        <v>984</v>
      </c>
      <c r="G84" s="247" t="s">
        <v>14</v>
      </c>
      <c r="H84" s="387">
        <v>0.72748333333333326</v>
      </c>
      <c r="I84" s="387">
        <v>0.36002499999999987</v>
      </c>
      <c r="J84" s="387">
        <v>0.36745833333333339</v>
      </c>
      <c r="K84" s="232">
        <v>0.49489106279639844</v>
      </c>
      <c r="L84" s="148" t="s">
        <v>539</v>
      </c>
      <c r="M84" s="148" t="s">
        <v>536</v>
      </c>
      <c r="N84" s="148">
        <v>12</v>
      </c>
      <c r="O84" t="s">
        <v>354</v>
      </c>
    </row>
    <row r="85" spans="1:16" x14ac:dyDescent="0.3">
      <c r="A85" t="s">
        <v>1247</v>
      </c>
      <c r="B85">
        <v>332610</v>
      </c>
      <c r="C85" s="148">
        <v>586</v>
      </c>
      <c r="D85" s="16" t="s">
        <v>355</v>
      </c>
      <c r="E85" s="16" t="s">
        <v>356</v>
      </c>
      <c r="F85" s="16" t="s">
        <v>986</v>
      </c>
      <c r="G85" s="247" t="s">
        <v>7</v>
      </c>
      <c r="H85" s="387">
        <v>0.92</v>
      </c>
      <c r="I85" s="387">
        <v>0.5619333333333334</v>
      </c>
      <c r="J85" s="387">
        <v>0.3580666666666667</v>
      </c>
      <c r="K85" s="232">
        <v>0.61079710144927546</v>
      </c>
      <c r="L85" s="148" t="s">
        <v>539</v>
      </c>
      <c r="M85" s="148" t="s">
        <v>536</v>
      </c>
      <c r="N85" s="148">
        <v>12</v>
      </c>
      <c r="O85" t="s">
        <v>356</v>
      </c>
    </row>
    <row r="86" spans="1:16" x14ac:dyDescent="0.3">
      <c r="A86" t="s">
        <v>1145</v>
      </c>
      <c r="B86">
        <v>331685</v>
      </c>
      <c r="C86" s="148">
        <v>61</v>
      </c>
      <c r="D86" s="16" t="s">
        <v>1274</v>
      </c>
      <c r="E86" s="16" t="s">
        <v>149</v>
      </c>
      <c r="F86" s="16" t="s">
        <v>721</v>
      </c>
      <c r="G86" s="247" t="s">
        <v>5</v>
      </c>
      <c r="H86" s="387">
        <v>0.54339999999999999</v>
      </c>
      <c r="I86" s="387">
        <v>0.30336666666666667</v>
      </c>
      <c r="J86" s="387">
        <v>0.24003333333333332</v>
      </c>
      <c r="K86" s="232">
        <v>0.5582750582750583</v>
      </c>
      <c r="L86" s="148" t="s">
        <v>539</v>
      </c>
      <c r="M86" s="148" t="s">
        <v>536</v>
      </c>
      <c r="N86" s="148">
        <v>12</v>
      </c>
      <c r="O86" t="s">
        <v>149</v>
      </c>
    </row>
    <row r="87" spans="1:16" x14ac:dyDescent="0.3">
      <c r="A87" t="s">
        <v>1251</v>
      </c>
      <c r="B87">
        <v>332630</v>
      </c>
      <c r="C87" s="148">
        <v>363</v>
      </c>
      <c r="D87" s="16" t="s">
        <v>363</v>
      </c>
      <c r="E87" s="16" t="s">
        <v>364</v>
      </c>
      <c r="F87" s="16" t="s">
        <v>1001</v>
      </c>
      <c r="G87" s="247" t="s">
        <v>13</v>
      </c>
      <c r="H87" s="387">
        <v>0.56333333333333335</v>
      </c>
      <c r="I87" s="387">
        <v>0.35627500000000001</v>
      </c>
      <c r="J87" s="387">
        <v>0.20705833333333334</v>
      </c>
      <c r="K87" s="232">
        <v>0.63244082840236682</v>
      </c>
      <c r="L87" s="148" t="s">
        <v>539</v>
      </c>
      <c r="M87" s="148" t="s">
        <v>536</v>
      </c>
      <c r="N87" s="148">
        <v>6</v>
      </c>
      <c r="O87" t="s">
        <v>364</v>
      </c>
    </row>
    <row r="88" spans="1:16" x14ac:dyDescent="0.3">
      <c r="A88" t="s">
        <v>1086</v>
      </c>
      <c r="B88">
        <v>331200</v>
      </c>
      <c r="C88" s="148">
        <v>2</v>
      </c>
      <c r="D88" s="16" t="s">
        <v>80</v>
      </c>
      <c r="E88" s="16" t="s">
        <v>394</v>
      </c>
      <c r="F88" s="16" t="s">
        <v>611</v>
      </c>
      <c r="G88" s="247" t="s">
        <v>14</v>
      </c>
      <c r="H88" s="387">
        <v>0.4144416666666666</v>
      </c>
      <c r="I88" s="387">
        <v>0.22387499999999994</v>
      </c>
      <c r="J88" s="387">
        <v>0.19056666666666666</v>
      </c>
      <c r="K88" s="232">
        <v>0.54018458568757155</v>
      </c>
      <c r="L88" s="148" t="s">
        <v>539</v>
      </c>
      <c r="M88" s="148" t="s">
        <v>536</v>
      </c>
      <c r="N88" s="148">
        <v>12</v>
      </c>
      <c r="O88" t="s">
        <v>394</v>
      </c>
      <c r="P88" s="26"/>
    </row>
    <row r="89" spans="1:16" x14ac:dyDescent="0.3">
      <c r="A89" t="s">
        <v>1087</v>
      </c>
      <c r="B89">
        <v>331210</v>
      </c>
      <c r="C89" s="148">
        <v>2</v>
      </c>
      <c r="D89" s="16" t="s">
        <v>80</v>
      </c>
      <c r="E89" s="16" t="s">
        <v>412</v>
      </c>
      <c r="F89" s="16" t="s">
        <v>587</v>
      </c>
      <c r="G89" s="247" t="s">
        <v>13</v>
      </c>
      <c r="H89" s="387">
        <v>0.28287500000000004</v>
      </c>
      <c r="I89" s="387">
        <v>2.2849999999999981E-2</v>
      </c>
      <c r="J89" s="387">
        <v>0.26002500000000006</v>
      </c>
      <c r="K89" s="232">
        <v>8.0777728678744956E-2</v>
      </c>
      <c r="L89" s="148" t="s">
        <v>539</v>
      </c>
      <c r="M89" s="148" t="s">
        <v>536</v>
      </c>
      <c r="N89" s="148">
        <v>12</v>
      </c>
      <c r="O89" t="s">
        <v>1088</v>
      </c>
    </row>
    <row r="90" spans="1:16" x14ac:dyDescent="0.3">
      <c r="A90" t="s">
        <v>1146</v>
      </c>
      <c r="B90">
        <v>331690</v>
      </c>
      <c r="C90" s="148">
        <v>169</v>
      </c>
      <c r="D90" s="16" t="s">
        <v>103</v>
      </c>
      <c r="E90" s="16" t="s">
        <v>150</v>
      </c>
      <c r="F90" s="16" t="s">
        <v>685</v>
      </c>
      <c r="G90" s="247" t="s">
        <v>6</v>
      </c>
      <c r="H90" s="387">
        <v>0.58429999999999993</v>
      </c>
      <c r="I90" s="387">
        <v>0.3422666666666665</v>
      </c>
      <c r="J90" s="387">
        <v>0.24203333333333341</v>
      </c>
      <c r="K90" s="232">
        <v>0.58577214901021146</v>
      </c>
      <c r="L90" s="148" t="s">
        <v>539</v>
      </c>
      <c r="M90" s="148" t="s">
        <v>536</v>
      </c>
      <c r="N90" s="148">
        <v>12</v>
      </c>
      <c r="O90" t="s">
        <v>150</v>
      </c>
    </row>
    <row r="91" spans="1:16" x14ac:dyDescent="0.3">
      <c r="A91" t="s">
        <v>1089</v>
      </c>
      <c r="B91">
        <v>331220</v>
      </c>
      <c r="C91" s="148">
        <v>2</v>
      </c>
      <c r="D91" s="16" t="s">
        <v>80</v>
      </c>
      <c r="E91" s="16" t="s">
        <v>100</v>
      </c>
      <c r="F91" s="16" t="s">
        <v>611</v>
      </c>
      <c r="G91" s="247" t="s">
        <v>14</v>
      </c>
      <c r="H91" s="387">
        <v>0.41446666666666659</v>
      </c>
      <c r="I91" s="387">
        <v>0.22387499999999991</v>
      </c>
      <c r="J91" s="387">
        <v>0.19059166666666669</v>
      </c>
      <c r="K91" s="232">
        <v>0.54015200257358842</v>
      </c>
      <c r="L91" s="148" t="s">
        <v>539</v>
      </c>
      <c r="M91" s="148" t="s">
        <v>536</v>
      </c>
      <c r="N91" s="148">
        <v>12</v>
      </c>
      <c r="O91" t="s">
        <v>1090</v>
      </c>
      <c r="P91" s="26"/>
    </row>
    <row r="92" spans="1:16" x14ac:dyDescent="0.3">
      <c r="A92" t="s">
        <v>1147</v>
      </c>
      <c r="B92">
        <v>331700</v>
      </c>
      <c r="C92" s="148">
        <v>169</v>
      </c>
      <c r="D92" s="16" t="s">
        <v>103</v>
      </c>
      <c r="E92" s="16" t="s">
        <v>151</v>
      </c>
      <c r="F92" s="16" t="s">
        <v>687</v>
      </c>
      <c r="G92" s="247" t="s">
        <v>9</v>
      </c>
      <c r="H92" s="387">
        <v>0.5414500000000001</v>
      </c>
      <c r="I92" s="387">
        <v>0.27640833333333342</v>
      </c>
      <c r="J92" s="387">
        <v>0.26504166666666668</v>
      </c>
      <c r="K92" s="232">
        <v>0.51049650629482568</v>
      </c>
      <c r="L92" s="148" t="s">
        <v>539</v>
      </c>
      <c r="M92" s="148" t="s">
        <v>536</v>
      </c>
      <c r="N92" s="148">
        <v>12</v>
      </c>
      <c r="O92" t="s">
        <v>151</v>
      </c>
    </row>
    <row r="93" spans="1:16" x14ac:dyDescent="0.3">
      <c r="A93" t="s">
        <v>1093</v>
      </c>
      <c r="B93">
        <v>331250</v>
      </c>
      <c r="C93" s="148">
        <v>169</v>
      </c>
      <c r="D93" s="16" t="s">
        <v>103</v>
      </c>
      <c r="E93" s="16" t="s">
        <v>105</v>
      </c>
      <c r="F93" s="16" t="s">
        <v>629</v>
      </c>
      <c r="G93" s="247" t="s">
        <v>11</v>
      </c>
      <c r="H93" s="387">
        <v>0.61789999999999989</v>
      </c>
      <c r="I93" s="387">
        <v>0.37416666666666654</v>
      </c>
      <c r="J93" s="387">
        <v>0.24373333333333336</v>
      </c>
      <c r="K93" s="232">
        <v>0.60554566542590482</v>
      </c>
      <c r="L93" s="148" t="s">
        <v>539</v>
      </c>
      <c r="M93" s="148" t="s">
        <v>536</v>
      </c>
      <c r="N93" s="148">
        <v>12</v>
      </c>
      <c r="O93" t="s">
        <v>105</v>
      </c>
    </row>
    <row r="94" spans="1:16" x14ac:dyDescent="0.3">
      <c r="A94" t="s">
        <v>1252</v>
      </c>
      <c r="B94">
        <v>332710</v>
      </c>
      <c r="C94" s="148">
        <v>664</v>
      </c>
      <c r="D94" s="16" t="s">
        <v>365</v>
      </c>
      <c r="E94" s="16" t="s">
        <v>366</v>
      </c>
      <c r="F94" s="16" t="s">
        <v>1006</v>
      </c>
      <c r="G94" s="247" t="s">
        <v>9</v>
      </c>
      <c r="H94" s="387">
        <v>0.75</v>
      </c>
      <c r="I94" s="387">
        <v>0.40209999999999996</v>
      </c>
      <c r="J94" s="387">
        <v>0.34790000000000004</v>
      </c>
      <c r="K94" s="232">
        <v>0.53613333333333324</v>
      </c>
      <c r="L94" s="148" t="s">
        <v>539</v>
      </c>
      <c r="M94" s="148" t="s">
        <v>536</v>
      </c>
      <c r="N94" s="148">
        <v>12</v>
      </c>
      <c r="O94" t="s">
        <v>366</v>
      </c>
    </row>
    <row r="95" spans="1:16" x14ac:dyDescent="0.3">
      <c r="A95" t="s">
        <v>1253</v>
      </c>
      <c r="B95">
        <v>332720</v>
      </c>
      <c r="C95" s="148">
        <v>344</v>
      </c>
      <c r="D95" s="16" t="s">
        <v>367</v>
      </c>
      <c r="E95" s="16" t="s">
        <v>368</v>
      </c>
      <c r="F95" s="16" t="s">
        <v>1008</v>
      </c>
      <c r="G95" s="247" t="s">
        <v>9</v>
      </c>
      <c r="H95" s="387">
        <v>0.65000000000000013</v>
      </c>
      <c r="I95" s="387">
        <v>0.41920000000000013</v>
      </c>
      <c r="J95" s="387">
        <v>0.23080000000000001</v>
      </c>
      <c r="K95" s="232">
        <v>0.64492307692307704</v>
      </c>
      <c r="L95" s="148" t="s">
        <v>539</v>
      </c>
      <c r="M95" s="148" t="s">
        <v>536</v>
      </c>
      <c r="N95" s="148">
        <v>12</v>
      </c>
      <c r="O95" t="s">
        <v>368</v>
      </c>
    </row>
    <row r="96" spans="1:16" x14ac:dyDescent="0.3">
      <c r="A96" t="s">
        <v>1148</v>
      </c>
      <c r="B96">
        <v>331710</v>
      </c>
      <c r="C96" s="148">
        <v>169</v>
      </c>
      <c r="D96" s="16" t="s">
        <v>103</v>
      </c>
      <c r="E96" s="16" t="s">
        <v>152</v>
      </c>
      <c r="F96" s="16" t="s">
        <v>687</v>
      </c>
      <c r="G96" s="247" t="s">
        <v>9</v>
      </c>
      <c r="H96" s="387">
        <v>0.5414500000000001</v>
      </c>
      <c r="I96" s="387">
        <v>0.27640833333333342</v>
      </c>
      <c r="J96" s="387">
        <v>0.26504166666666668</v>
      </c>
      <c r="K96" s="232">
        <v>0.51049650629482568</v>
      </c>
      <c r="L96" s="148" t="s">
        <v>539</v>
      </c>
      <c r="M96" s="148" t="s">
        <v>536</v>
      </c>
      <c r="N96" s="148">
        <v>12</v>
      </c>
      <c r="O96" t="s">
        <v>152</v>
      </c>
    </row>
    <row r="97" spans="1:16" x14ac:dyDescent="0.3">
      <c r="A97" t="s">
        <v>1254</v>
      </c>
      <c r="B97">
        <v>332730</v>
      </c>
      <c r="C97" s="148">
        <v>729</v>
      </c>
      <c r="D97" s="16" t="s">
        <v>369</v>
      </c>
      <c r="E97" s="16" t="s">
        <v>370</v>
      </c>
      <c r="F97" s="16" t="s">
        <v>1010</v>
      </c>
      <c r="G97" s="247" t="s">
        <v>6</v>
      </c>
      <c r="H97" s="387">
        <v>0.50687500000000008</v>
      </c>
      <c r="I97" s="387">
        <v>0.31009166666666677</v>
      </c>
      <c r="J97" s="387">
        <v>0.19678333333333334</v>
      </c>
      <c r="K97" s="232">
        <v>0.61177147554459521</v>
      </c>
      <c r="L97" s="148" t="s">
        <v>539</v>
      </c>
      <c r="M97" s="148" t="s">
        <v>536</v>
      </c>
      <c r="N97" s="148">
        <v>4</v>
      </c>
      <c r="O97" t="s">
        <v>370</v>
      </c>
    </row>
    <row r="98" spans="1:16" x14ac:dyDescent="0.3">
      <c r="A98" t="s">
        <v>1256</v>
      </c>
      <c r="B98">
        <v>332850</v>
      </c>
      <c r="C98" s="148">
        <v>741</v>
      </c>
      <c r="D98" s="16" t="s">
        <v>373</v>
      </c>
      <c r="E98" s="16" t="s">
        <v>374</v>
      </c>
      <c r="F98" s="16" t="s">
        <v>1017</v>
      </c>
      <c r="G98" s="247" t="s">
        <v>5</v>
      </c>
      <c r="H98" s="387">
        <v>0.45475833333333332</v>
      </c>
      <c r="I98" s="387">
        <v>0.15865000000000001</v>
      </c>
      <c r="J98" s="387">
        <v>0.29610833333333331</v>
      </c>
      <c r="K98" s="232">
        <v>0.34886661413571313</v>
      </c>
      <c r="L98" s="148" t="s">
        <v>539</v>
      </c>
      <c r="M98" s="148" t="s">
        <v>536</v>
      </c>
      <c r="N98" s="148">
        <v>3</v>
      </c>
      <c r="O98" t="s">
        <v>374</v>
      </c>
    </row>
    <row r="99" spans="1:16" x14ac:dyDescent="0.3">
      <c r="A99" t="s">
        <v>1257</v>
      </c>
      <c r="B99">
        <v>332860</v>
      </c>
      <c r="C99" s="148">
        <v>106</v>
      </c>
      <c r="D99" s="16" t="s">
        <v>375</v>
      </c>
      <c r="E99" s="16" t="s">
        <v>408</v>
      </c>
      <c r="F99" s="16" t="s">
        <v>1019</v>
      </c>
      <c r="G99" s="247" t="s">
        <v>4</v>
      </c>
      <c r="H99" s="387">
        <v>0.40999166666666659</v>
      </c>
      <c r="I99" s="387">
        <v>0.12903333333333322</v>
      </c>
      <c r="J99" s="387">
        <v>0.28095833333333337</v>
      </c>
      <c r="K99" s="232">
        <v>0.31472184393991726</v>
      </c>
      <c r="L99" s="148" t="s">
        <v>539</v>
      </c>
      <c r="M99" s="148" t="s">
        <v>536</v>
      </c>
      <c r="N99" s="148">
        <v>12</v>
      </c>
      <c r="O99" t="s">
        <v>408</v>
      </c>
    </row>
    <row r="100" spans="1:16" x14ac:dyDescent="0.3">
      <c r="A100" t="s">
        <v>1259</v>
      </c>
      <c r="B100">
        <v>332880</v>
      </c>
      <c r="C100" s="148">
        <v>663</v>
      </c>
      <c r="D100" s="16" t="s">
        <v>378</v>
      </c>
      <c r="E100" s="16" t="s">
        <v>379</v>
      </c>
      <c r="F100" s="16" t="s">
        <v>1030</v>
      </c>
      <c r="G100" s="247" t="s">
        <v>14</v>
      </c>
      <c r="H100" s="387">
        <v>0.90000000000000024</v>
      </c>
      <c r="I100" s="387">
        <v>0.40569166666666695</v>
      </c>
      <c r="J100" s="387">
        <v>0.49430833333333329</v>
      </c>
      <c r="K100" s="232">
        <v>0.45076851851851873</v>
      </c>
      <c r="L100" s="148" t="s">
        <v>539</v>
      </c>
      <c r="M100" s="148" t="s">
        <v>536</v>
      </c>
      <c r="N100" s="148">
        <v>12</v>
      </c>
      <c r="O100" t="s">
        <v>379</v>
      </c>
    </row>
    <row r="101" spans="1:16" x14ac:dyDescent="0.3">
      <c r="A101" t="s">
        <v>1227</v>
      </c>
      <c r="B101">
        <v>332410</v>
      </c>
      <c r="C101" s="148">
        <v>254</v>
      </c>
      <c r="D101" s="16" t="s">
        <v>303</v>
      </c>
      <c r="E101" s="16" t="s">
        <v>310</v>
      </c>
      <c r="F101" s="16" t="s">
        <v>940</v>
      </c>
      <c r="G101" s="247" t="s">
        <v>10</v>
      </c>
      <c r="H101" s="387">
        <v>0.18954166666666664</v>
      </c>
      <c r="I101" s="387">
        <v>0</v>
      </c>
      <c r="J101" s="387">
        <v>0.18954166666666664</v>
      </c>
      <c r="K101" s="232">
        <v>0</v>
      </c>
      <c r="L101" s="148" t="s">
        <v>539</v>
      </c>
      <c r="M101" s="148" t="s">
        <v>536</v>
      </c>
      <c r="N101" s="148">
        <v>12</v>
      </c>
      <c r="O101" t="s">
        <v>310</v>
      </c>
    </row>
    <row r="102" spans="1:16" x14ac:dyDescent="0.3">
      <c r="A102" t="s">
        <v>1149</v>
      </c>
      <c r="B102">
        <v>331730</v>
      </c>
      <c r="C102" s="148">
        <v>169</v>
      </c>
      <c r="D102" s="16" t="s">
        <v>103</v>
      </c>
      <c r="E102" s="16" t="s">
        <v>153</v>
      </c>
      <c r="F102" s="16" t="s">
        <v>723</v>
      </c>
      <c r="G102" s="247" t="s">
        <v>5</v>
      </c>
      <c r="H102" s="387">
        <v>0.60050000000000014</v>
      </c>
      <c r="I102" s="387">
        <v>0.35760833333333342</v>
      </c>
      <c r="J102" s="387">
        <v>0.2428916666666667</v>
      </c>
      <c r="K102" s="232">
        <v>0.59551762420205379</v>
      </c>
      <c r="L102" s="148" t="s">
        <v>539</v>
      </c>
      <c r="M102" s="148" t="s">
        <v>536</v>
      </c>
      <c r="N102" s="148">
        <v>12</v>
      </c>
      <c r="O102" t="s">
        <v>153</v>
      </c>
    </row>
    <row r="103" spans="1:16" x14ac:dyDescent="0.3">
      <c r="A103" t="s">
        <v>1091</v>
      </c>
      <c r="B103">
        <v>331230</v>
      </c>
      <c r="C103" s="148">
        <v>2</v>
      </c>
      <c r="D103" s="16" t="s">
        <v>80</v>
      </c>
      <c r="E103" s="16" t="s">
        <v>102</v>
      </c>
      <c r="F103" s="16" t="s">
        <v>625</v>
      </c>
      <c r="G103" s="247" t="s">
        <v>13</v>
      </c>
      <c r="H103" s="387">
        <v>0.28287500000000004</v>
      </c>
      <c r="I103" s="387">
        <v>2.2849999999999981E-2</v>
      </c>
      <c r="J103" s="387">
        <v>0.26002500000000006</v>
      </c>
      <c r="K103" s="232">
        <v>8.0777728678744956E-2</v>
      </c>
      <c r="L103" s="148" t="s">
        <v>539</v>
      </c>
      <c r="M103" s="148" t="s">
        <v>536</v>
      </c>
      <c r="N103" s="148">
        <v>12</v>
      </c>
      <c r="O103" t="s">
        <v>102</v>
      </c>
    </row>
    <row r="104" spans="1:16" x14ac:dyDescent="0.3">
      <c r="A104" t="s">
        <v>1221</v>
      </c>
      <c r="B104">
        <v>332350</v>
      </c>
      <c r="C104" s="148">
        <v>254</v>
      </c>
      <c r="D104" s="16" t="s">
        <v>303</v>
      </c>
      <c r="E104" s="16" t="s">
        <v>304</v>
      </c>
      <c r="F104" s="16" t="s">
        <v>928</v>
      </c>
      <c r="G104" s="247" t="s">
        <v>10</v>
      </c>
      <c r="H104" s="387">
        <v>0.17689166666666667</v>
      </c>
      <c r="I104" s="387">
        <v>0</v>
      </c>
      <c r="J104" s="387">
        <v>0.17689166666666667</v>
      </c>
      <c r="K104" s="232">
        <v>0</v>
      </c>
      <c r="L104" s="148" t="s">
        <v>539</v>
      </c>
      <c r="M104" s="148" t="s">
        <v>536</v>
      </c>
      <c r="N104" s="148">
        <v>12</v>
      </c>
      <c r="O104" t="s">
        <v>304</v>
      </c>
    </row>
    <row r="105" spans="1:16" x14ac:dyDescent="0.3">
      <c r="A105" t="s">
        <v>1260</v>
      </c>
      <c r="B105">
        <v>332890</v>
      </c>
      <c r="C105" s="148">
        <v>409</v>
      </c>
      <c r="D105" s="16" t="s">
        <v>380</v>
      </c>
      <c r="E105" s="16" t="s">
        <v>381</v>
      </c>
      <c r="F105" s="16" t="s">
        <v>1269</v>
      </c>
      <c r="G105" s="247" t="s">
        <v>5</v>
      </c>
      <c r="H105" s="387">
        <v>0.54999999999999993</v>
      </c>
      <c r="I105" s="387">
        <v>0.2718583333333332</v>
      </c>
      <c r="J105" s="387">
        <v>0.27814166666666673</v>
      </c>
      <c r="K105" s="232">
        <v>0.49428787878787861</v>
      </c>
      <c r="L105" s="148" t="s">
        <v>539</v>
      </c>
      <c r="M105" s="148" t="s">
        <v>536</v>
      </c>
      <c r="N105" s="148">
        <v>12</v>
      </c>
      <c r="O105" t="s">
        <v>381</v>
      </c>
    </row>
    <row r="106" spans="1:16" x14ac:dyDescent="0.3">
      <c r="A106" t="s">
        <v>1150</v>
      </c>
      <c r="B106">
        <v>332900</v>
      </c>
      <c r="C106" s="148">
        <v>53</v>
      </c>
      <c r="D106" s="16" t="s">
        <v>103</v>
      </c>
      <c r="E106" s="16" t="s">
        <v>384</v>
      </c>
      <c r="F106" s="16" t="s">
        <v>691</v>
      </c>
      <c r="G106" s="247" t="s">
        <v>13</v>
      </c>
      <c r="H106" s="387">
        <v>0.47360000000000019</v>
      </c>
      <c r="I106" s="387">
        <v>0.28306666666666686</v>
      </c>
      <c r="J106" s="387">
        <v>0.19053333333333333</v>
      </c>
      <c r="K106" s="232">
        <v>0.5976914414414416</v>
      </c>
      <c r="L106" s="148" t="s">
        <v>539</v>
      </c>
      <c r="M106" s="148" t="s">
        <v>536</v>
      </c>
      <c r="N106" s="148">
        <v>12</v>
      </c>
      <c r="O106" t="s">
        <v>384</v>
      </c>
    </row>
    <row r="107" spans="1:16" x14ac:dyDescent="0.3">
      <c r="A107" t="s">
        <v>1170</v>
      </c>
      <c r="B107">
        <v>0</v>
      </c>
      <c r="C107" s="148">
        <v>10</v>
      </c>
      <c r="D107" s="16" t="s">
        <v>773</v>
      </c>
      <c r="E107" s="16" t="s">
        <v>200</v>
      </c>
      <c r="F107" s="16" t="s">
        <v>775</v>
      </c>
      <c r="G107" s="247" t="s">
        <v>7</v>
      </c>
      <c r="H107" s="387">
        <v>0.25477047146401982</v>
      </c>
      <c r="I107" s="387">
        <v>0</v>
      </c>
      <c r="J107" s="387">
        <v>0.25477047146401982</v>
      </c>
      <c r="K107" s="232">
        <v>0</v>
      </c>
      <c r="L107" s="148" t="s">
        <v>538</v>
      </c>
      <c r="M107" s="148" t="s">
        <v>1062</v>
      </c>
      <c r="N107" s="148">
        <v>0</v>
      </c>
      <c r="O107" t="s">
        <v>527</v>
      </c>
    </row>
    <row r="108" spans="1:16" x14ac:dyDescent="0.3">
      <c r="A108" t="s">
        <v>1241</v>
      </c>
      <c r="B108">
        <v>0</v>
      </c>
      <c r="C108" s="148">
        <v>100</v>
      </c>
      <c r="D108" s="16" t="s">
        <v>342</v>
      </c>
      <c r="E108" s="16" t="s">
        <v>343</v>
      </c>
      <c r="F108" s="16" t="s">
        <v>971</v>
      </c>
      <c r="G108" s="247" t="s">
        <v>13</v>
      </c>
      <c r="H108" s="387">
        <v>0.18579732120293152</v>
      </c>
      <c r="I108" s="387">
        <v>0</v>
      </c>
      <c r="J108" s="387">
        <v>0.18579732120293152</v>
      </c>
      <c r="K108" s="232">
        <v>0</v>
      </c>
      <c r="L108" s="148" t="s">
        <v>538</v>
      </c>
      <c r="M108" s="148" t="s">
        <v>1062</v>
      </c>
      <c r="N108" s="148">
        <v>0</v>
      </c>
      <c r="O108" t="s">
        <v>343</v>
      </c>
      <c r="P108" s="26"/>
    </row>
    <row r="109" spans="1:16" x14ac:dyDescent="0.3">
      <c r="A109" t="s">
        <v>1157</v>
      </c>
      <c r="B109">
        <v>0</v>
      </c>
      <c r="C109" s="148">
        <v>214</v>
      </c>
      <c r="D109" s="16" t="s">
        <v>169</v>
      </c>
      <c r="E109" s="16" t="s">
        <v>741</v>
      </c>
      <c r="F109" s="16" t="s">
        <v>742</v>
      </c>
      <c r="G109" s="247" t="s">
        <v>10</v>
      </c>
      <c r="H109" s="387">
        <v>0.15488129067742229</v>
      </c>
      <c r="I109" s="387">
        <v>0</v>
      </c>
      <c r="J109" s="387">
        <v>0.15488129067742229</v>
      </c>
      <c r="K109" s="232">
        <v>0</v>
      </c>
      <c r="L109" s="148" t="s">
        <v>538</v>
      </c>
      <c r="M109" s="148" t="s">
        <v>1062</v>
      </c>
      <c r="N109" s="148">
        <v>0</v>
      </c>
      <c r="O109" t="s">
        <v>741</v>
      </c>
    </row>
    <row r="110" spans="1:16" x14ac:dyDescent="0.3">
      <c r="A110" t="s">
        <v>1232</v>
      </c>
      <c r="B110">
        <v>0</v>
      </c>
      <c r="C110" s="148">
        <v>212</v>
      </c>
      <c r="D110" s="16" t="s">
        <v>1275</v>
      </c>
      <c r="E110" s="16" t="s">
        <v>323</v>
      </c>
      <c r="F110" s="16" t="s">
        <v>849</v>
      </c>
      <c r="G110" s="247" t="s">
        <v>13</v>
      </c>
      <c r="H110" s="387">
        <v>0.10203313253012049</v>
      </c>
      <c r="I110" s="387">
        <v>0</v>
      </c>
      <c r="J110" s="387">
        <v>0.10203313253012049</v>
      </c>
      <c r="K110" s="232">
        <v>0</v>
      </c>
      <c r="L110" s="148" t="s">
        <v>538</v>
      </c>
      <c r="M110" s="148" t="s">
        <v>1062</v>
      </c>
      <c r="N110" s="148">
        <v>0</v>
      </c>
      <c r="O110" t="s">
        <v>323</v>
      </c>
    </row>
    <row r="111" spans="1:16" x14ac:dyDescent="0.3">
      <c r="A111" t="s">
        <v>1152</v>
      </c>
      <c r="B111">
        <v>0</v>
      </c>
      <c r="C111" s="148">
        <v>121</v>
      </c>
      <c r="D111" s="16" t="s">
        <v>1276</v>
      </c>
      <c r="E111" s="16" t="s">
        <v>157</v>
      </c>
      <c r="F111" s="16" t="s">
        <v>585</v>
      </c>
      <c r="G111" s="247" t="s">
        <v>12</v>
      </c>
      <c r="H111" s="387">
        <v>0.2318551801607189</v>
      </c>
      <c r="I111" s="387">
        <v>0</v>
      </c>
      <c r="J111" s="387">
        <v>0.2318551801607189</v>
      </c>
      <c r="K111" s="232">
        <v>0</v>
      </c>
      <c r="L111" s="148" t="s">
        <v>538</v>
      </c>
      <c r="M111" s="148" t="s">
        <v>1062</v>
      </c>
      <c r="N111" s="148">
        <v>0</v>
      </c>
      <c r="O111" t="s">
        <v>157</v>
      </c>
    </row>
    <row r="112" spans="1:16" x14ac:dyDescent="0.3">
      <c r="A112" t="s">
        <v>1187</v>
      </c>
      <c r="B112">
        <v>332650</v>
      </c>
      <c r="C112" s="148">
        <v>240</v>
      </c>
      <c r="D112" s="16" t="s">
        <v>240</v>
      </c>
      <c r="E112" s="16" t="s">
        <v>241</v>
      </c>
      <c r="F112" s="16" t="s">
        <v>840</v>
      </c>
      <c r="G112" s="247" t="s">
        <v>13</v>
      </c>
      <c r="H112" s="387">
        <v>0.61624999999999996</v>
      </c>
      <c r="I112" s="387">
        <v>0.34966666666666663</v>
      </c>
      <c r="J112" s="387">
        <v>0.26658333333333334</v>
      </c>
      <c r="K112" s="232">
        <v>0.56741041244083834</v>
      </c>
      <c r="L112" s="148" t="s">
        <v>539</v>
      </c>
      <c r="M112" s="148" t="s">
        <v>536</v>
      </c>
      <c r="N112" s="148">
        <v>12</v>
      </c>
      <c r="O112" t="s">
        <v>241</v>
      </c>
    </row>
    <row r="113" spans="1:16" x14ac:dyDescent="0.3">
      <c r="A113" t="s">
        <v>1261</v>
      </c>
      <c r="B113">
        <v>0</v>
      </c>
      <c r="C113" s="148">
        <v>111</v>
      </c>
      <c r="D113" s="16" t="s">
        <v>1277</v>
      </c>
      <c r="E113" s="16" t="s">
        <v>383</v>
      </c>
      <c r="F113" s="16" t="s">
        <v>849</v>
      </c>
      <c r="G113" s="247" t="s">
        <v>13</v>
      </c>
      <c r="H113" s="387">
        <v>0.11428571428571428</v>
      </c>
      <c r="I113" s="387">
        <v>0</v>
      </c>
      <c r="J113" s="387">
        <v>0.11428571428571428</v>
      </c>
      <c r="K113" s="232">
        <v>0</v>
      </c>
      <c r="L113" s="148" t="s">
        <v>538</v>
      </c>
      <c r="M113" s="148" t="s">
        <v>1062</v>
      </c>
      <c r="N113" s="148">
        <v>0</v>
      </c>
      <c r="O113" t="s">
        <v>383</v>
      </c>
    </row>
    <row r="114" spans="1:16" x14ac:dyDescent="0.3">
      <c r="A114" t="s">
        <v>1153</v>
      </c>
      <c r="B114">
        <v>331760</v>
      </c>
      <c r="C114" s="148">
        <v>5</v>
      </c>
      <c r="D114" s="16" t="s">
        <v>159</v>
      </c>
      <c r="E114" s="16" t="s">
        <v>160</v>
      </c>
      <c r="F114" s="16" t="s">
        <v>731</v>
      </c>
      <c r="G114" s="247" t="s">
        <v>9</v>
      </c>
      <c r="H114" s="387">
        <v>1.0767250000000002</v>
      </c>
      <c r="I114" s="387">
        <v>0.31487500000000013</v>
      </c>
      <c r="J114" s="387">
        <v>0.76185000000000003</v>
      </c>
      <c r="K114" s="232">
        <v>0.29243771622280534</v>
      </c>
      <c r="L114" s="148" t="s">
        <v>539</v>
      </c>
      <c r="M114" s="148" t="s">
        <v>536</v>
      </c>
      <c r="N114" s="148">
        <v>12</v>
      </c>
      <c r="O114" t="s">
        <v>160</v>
      </c>
    </row>
    <row r="115" spans="1:16" x14ac:dyDescent="0.3">
      <c r="A115" t="s">
        <v>1094</v>
      </c>
      <c r="B115">
        <v>331260</v>
      </c>
      <c r="C115" s="148">
        <v>169</v>
      </c>
      <c r="D115" s="16" t="s">
        <v>103</v>
      </c>
      <c r="E115" s="16" t="s">
        <v>106</v>
      </c>
      <c r="F115" s="16" t="s">
        <v>693</v>
      </c>
      <c r="G115" s="247" t="s">
        <v>14</v>
      </c>
      <c r="H115" s="387">
        <v>0.58030000000000015</v>
      </c>
      <c r="I115" s="387">
        <v>0.3384666666666668</v>
      </c>
      <c r="J115" s="387">
        <v>0.24183333333333334</v>
      </c>
      <c r="K115" s="232">
        <v>0.58326153139180892</v>
      </c>
      <c r="L115" s="148" t="s">
        <v>539</v>
      </c>
      <c r="M115" s="148" t="s">
        <v>536</v>
      </c>
      <c r="N115" s="148">
        <v>12</v>
      </c>
      <c r="O115" t="s">
        <v>106</v>
      </c>
    </row>
    <row r="116" spans="1:16" x14ac:dyDescent="0.3">
      <c r="A116" t="s">
        <v>1154</v>
      </c>
      <c r="B116">
        <v>331770</v>
      </c>
      <c r="C116" s="148">
        <v>747</v>
      </c>
      <c r="D116" s="16" t="s">
        <v>161</v>
      </c>
      <c r="E116" s="16" t="s">
        <v>162</v>
      </c>
      <c r="F116" s="16" t="s">
        <v>733</v>
      </c>
      <c r="G116" s="247" t="s">
        <v>14</v>
      </c>
      <c r="H116" s="387">
        <v>1</v>
      </c>
      <c r="I116" s="387">
        <v>0.76894999999999991</v>
      </c>
      <c r="J116" s="387">
        <v>0.23105000000000009</v>
      </c>
      <c r="K116" s="232">
        <v>0.76894999999999991</v>
      </c>
      <c r="L116" s="148" t="s">
        <v>539</v>
      </c>
      <c r="M116" s="148" t="s">
        <v>536</v>
      </c>
      <c r="N116" s="148">
        <v>12</v>
      </c>
      <c r="O116" t="s">
        <v>162</v>
      </c>
    </row>
    <row r="117" spans="1:16" x14ac:dyDescent="0.3">
      <c r="A117" t="s">
        <v>1155</v>
      </c>
      <c r="B117">
        <v>331750</v>
      </c>
      <c r="C117" s="148">
        <v>291</v>
      </c>
      <c r="D117" s="16" t="s">
        <v>1690</v>
      </c>
      <c r="E117" s="16" t="s">
        <v>164</v>
      </c>
      <c r="F117" s="16" t="s">
        <v>735</v>
      </c>
      <c r="G117" s="247" t="s">
        <v>4</v>
      </c>
      <c r="H117" s="387">
        <v>0.625</v>
      </c>
      <c r="I117" s="387">
        <v>0.22308181818181816</v>
      </c>
      <c r="J117" s="387">
        <v>0.40191818181818184</v>
      </c>
      <c r="K117" s="232">
        <v>0.35693090909090908</v>
      </c>
      <c r="L117" s="148" t="s">
        <v>539</v>
      </c>
      <c r="M117" s="148" t="s">
        <v>536</v>
      </c>
      <c r="N117" s="148">
        <v>12</v>
      </c>
      <c r="O117" t="s">
        <v>164</v>
      </c>
    </row>
    <row r="118" spans="1:16" x14ac:dyDescent="0.3">
      <c r="A118" t="s">
        <v>1156</v>
      </c>
      <c r="B118">
        <v>331780</v>
      </c>
      <c r="C118" s="148">
        <v>337</v>
      </c>
      <c r="D118" s="16" t="s">
        <v>165</v>
      </c>
      <c r="E118" s="16" t="s">
        <v>166</v>
      </c>
      <c r="F118" s="16" t="s">
        <v>737</v>
      </c>
      <c r="G118" s="247" t="s">
        <v>9</v>
      </c>
      <c r="H118" s="387">
        <v>0.67666666666666664</v>
      </c>
      <c r="I118" s="387">
        <v>0.42553333333333326</v>
      </c>
      <c r="J118" s="387">
        <v>0.25113333333333338</v>
      </c>
      <c r="K118" s="232">
        <v>0.62886699507389154</v>
      </c>
      <c r="L118" s="148" t="s">
        <v>539</v>
      </c>
      <c r="M118" s="148" t="s">
        <v>536</v>
      </c>
      <c r="N118" s="148">
        <v>6</v>
      </c>
      <c r="O118" t="s">
        <v>166</v>
      </c>
    </row>
    <row r="119" spans="1:16" x14ac:dyDescent="0.3">
      <c r="A119" t="s">
        <v>1222</v>
      </c>
      <c r="B119">
        <v>332360</v>
      </c>
      <c r="C119" s="148">
        <v>254</v>
      </c>
      <c r="D119" t="s">
        <v>303</v>
      </c>
      <c r="E119" t="s">
        <v>305</v>
      </c>
      <c r="F119" t="s">
        <v>930</v>
      </c>
      <c r="G119" s="247" t="s">
        <v>10</v>
      </c>
      <c r="H119" s="387">
        <v>0.25062499999999999</v>
      </c>
      <c r="I119" s="387">
        <v>0</v>
      </c>
      <c r="J119" s="387">
        <v>0.25062499999999999</v>
      </c>
      <c r="K119" s="232">
        <v>0</v>
      </c>
      <c r="L119" s="148" t="s">
        <v>539</v>
      </c>
      <c r="M119" s="148" t="s">
        <v>536</v>
      </c>
      <c r="N119" s="148">
        <v>12</v>
      </c>
      <c r="O119" t="s">
        <v>305</v>
      </c>
    </row>
    <row r="120" spans="1:16" x14ac:dyDescent="0.3">
      <c r="A120" t="s">
        <v>1158</v>
      </c>
      <c r="B120">
        <v>331790</v>
      </c>
      <c r="C120" s="148">
        <v>420</v>
      </c>
      <c r="D120" s="16" t="s">
        <v>171</v>
      </c>
      <c r="E120" s="16" t="s">
        <v>172</v>
      </c>
      <c r="F120" s="16" t="s">
        <v>744</v>
      </c>
      <c r="G120" s="247" t="s">
        <v>14</v>
      </c>
      <c r="H120" s="387">
        <v>0.90000000000000024</v>
      </c>
      <c r="I120" s="387">
        <v>0.62407500000000016</v>
      </c>
      <c r="J120" s="387">
        <v>0.27592500000000003</v>
      </c>
      <c r="K120" s="232">
        <v>0.69341666666666668</v>
      </c>
      <c r="L120" s="148" t="s">
        <v>539</v>
      </c>
      <c r="M120" s="148" t="s">
        <v>536</v>
      </c>
      <c r="N120" s="148">
        <v>12</v>
      </c>
      <c r="O120" t="s">
        <v>172</v>
      </c>
    </row>
    <row r="121" spans="1:16" x14ac:dyDescent="0.3">
      <c r="A121" t="s">
        <v>1095</v>
      </c>
      <c r="B121">
        <v>331800</v>
      </c>
      <c r="C121" s="148">
        <v>43</v>
      </c>
      <c r="D121" s="16" t="s">
        <v>1278</v>
      </c>
      <c r="E121" s="16" t="s">
        <v>173</v>
      </c>
      <c r="F121" s="16" t="s">
        <v>631</v>
      </c>
      <c r="G121" s="247" t="s">
        <v>9</v>
      </c>
      <c r="H121" s="387">
        <v>0.39449999999999991</v>
      </c>
      <c r="I121" s="387">
        <v>0.15032499999999988</v>
      </c>
      <c r="J121" s="387">
        <v>0.24417500000000003</v>
      </c>
      <c r="K121" s="232">
        <v>0.38105196451204032</v>
      </c>
      <c r="L121" s="148" t="s">
        <v>539</v>
      </c>
      <c r="M121" s="148" t="s">
        <v>536</v>
      </c>
      <c r="N121" s="148">
        <v>12</v>
      </c>
      <c r="O121" t="s">
        <v>1096</v>
      </c>
    </row>
    <row r="122" spans="1:16" x14ac:dyDescent="0.3">
      <c r="A122" t="s">
        <v>1067</v>
      </c>
      <c r="B122">
        <v>331060</v>
      </c>
      <c r="C122" s="148">
        <v>2</v>
      </c>
      <c r="D122" s="16" t="s">
        <v>80</v>
      </c>
      <c r="E122" s="16" t="s">
        <v>82</v>
      </c>
      <c r="F122" s="16" t="s">
        <v>617</v>
      </c>
      <c r="G122" s="247" t="s">
        <v>14</v>
      </c>
      <c r="H122" s="387">
        <v>0.75079166666666675</v>
      </c>
      <c r="I122" s="387">
        <v>0.43580000000000013</v>
      </c>
      <c r="J122" s="387">
        <v>0.31499166666666661</v>
      </c>
      <c r="K122" s="232">
        <v>0.58045396525889348</v>
      </c>
      <c r="L122" s="148" t="s">
        <v>539</v>
      </c>
      <c r="M122" s="148" t="s">
        <v>536</v>
      </c>
      <c r="N122" s="148">
        <v>12</v>
      </c>
      <c r="O122" t="s">
        <v>618</v>
      </c>
      <c r="P122" s="26"/>
    </row>
    <row r="123" spans="1:16" x14ac:dyDescent="0.3">
      <c r="A123" t="s">
        <v>1167</v>
      </c>
      <c r="B123">
        <v>0</v>
      </c>
      <c r="C123" s="148">
        <v>8</v>
      </c>
      <c r="D123" s="16" t="s">
        <v>189</v>
      </c>
      <c r="E123" s="16" t="s">
        <v>157</v>
      </c>
      <c r="F123" s="16" t="s">
        <v>585</v>
      </c>
      <c r="G123" s="247" t="s">
        <v>12</v>
      </c>
      <c r="H123" s="387">
        <v>0.21157848792427639</v>
      </c>
      <c r="I123" s="387">
        <v>0</v>
      </c>
      <c r="J123" s="387">
        <v>0.21157848792427639</v>
      </c>
      <c r="K123" s="232">
        <v>0</v>
      </c>
      <c r="L123" s="148" t="s">
        <v>538</v>
      </c>
      <c r="M123" s="148" t="s">
        <v>1062</v>
      </c>
      <c r="N123" s="148">
        <v>0</v>
      </c>
      <c r="O123" t="s">
        <v>525</v>
      </c>
    </row>
    <row r="124" spans="1:16" x14ac:dyDescent="0.3">
      <c r="A124" t="s">
        <v>1159</v>
      </c>
      <c r="B124">
        <v>331810</v>
      </c>
      <c r="C124" s="148">
        <v>767</v>
      </c>
      <c r="D124" s="16" t="s">
        <v>746</v>
      </c>
      <c r="E124" s="16" t="s">
        <v>174</v>
      </c>
      <c r="F124" s="16" t="s">
        <v>747</v>
      </c>
      <c r="G124" s="247" t="s">
        <v>14</v>
      </c>
      <c r="H124" s="387">
        <v>1.1500000000000001</v>
      </c>
      <c r="I124" s="387">
        <v>0.76889166666666675</v>
      </c>
      <c r="J124" s="387">
        <v>0.38110833333333338</v>
      </c>
      <c r="K124" s="232">
        <v>0.66860144927536236</v>
      </c>
      <c r="L124" s="148" t="s">
        <v>539</v>
      </c>
      <c r="M124" s="148" t="s">
        <v>536</v>
      </c>
      <c r="N124" s="148">
        <v>12</v>
      </c>
      <c r="O124" t="s">
        <v>174</v>
      </c>
    </row>
    <row r="125" spans="1:16" x14ac:dyDescent="0.3">
      <c r="A125" t="s">
        <v>1097</v>
      </c>
      <c r="B125">
        <v>331270</v>
      </c>
      <c r="C125" s="148">
        <v>169</v>
      </c>
      <c r="D125" s="16" t="s">
        <v>103</v>
      </c>
      <c r="E125" s="16" t="s">
        <v>107</v>
      </c>
      <c r="F125" s="16" t="s">
        <v>634</v>
      </c>
      <c r="G125" s="247" t="s">
        <v>5</v>
      </c>
      <c r="H125" s="387">
        <v>0.52500000000000013</v>
      </c>
      <c r="I125" s="387">
        <v>0.28590833333333343</v>
      </c>
      <c r="J125" s="387">
        <v>0.23909166666666667</v>
      </c>
      <c r="K125" s="232">
        <v>0.54458730158730162</v>
      </c>
      <c r="L125" s="148" t="s">
        <v>539</v>
      </c>
      <c r="M125" s="148" t="s">
        <v>536</v>
      </c>
      <c r="N125" s="148">
        <v>12</v>
      </c>
      <c r="O125" t="s">
        <v>107</v>
      </c>
    </row>
    <row r="126" spans="1:16" x14ac:dyDescent="0.3">
      <c r="A126" t="s">
        <v>1160</v>
      </c>
      <c r="B126">
        <v>331820</v>
      </c>
      <c r="C126" s="148">
        <v>432</v>
      </c>
      <c r="D126" s="16" t="s">
        <v>175</v>
      </c>
      <c r="E126" s="16" t="s">
        <v>176</v>
      </c>
      <c r="F126" s="16" t="s">
        <v>749</v>
      </c>
      <c r="G126" s="247" t="s">
        <v>11</v>
      </c>
      <c r="H126" s="387">
        <v>0.47410000000000002</v>
      </c>
      <c r="I126" s="387">
        <v>0.11570000000000003</v>
      </c>
      <c r="J126" s="387">
        <v>0.3584</v>
      </c>
      <c r="K126" s="232">
        <v>0.24404134148913736</v>
      </c>
      <c r="L126" s="148" t="s">
        <v>539</v>
      </c>
      <c r="M126" s="148" t="s">
        <v>536</v>
      </c>
      <c r="N126" s="148">
        <v>12</v>
      </c>
      <c r="O126" t="s">
        <v>176</v>
      </c>
    </row>
    <row r="127" spans="1:16" x14ac:dyDescent="0.3">
      <c r="A127" t="s">
        <v>1178</v>
      </c>
      <c r="B127">
        <v>331830</v>
      </c>
      <c r="C127" s="148">
        <v>341</v>
      </c>
      <c r="D127" s="16" t="s">
        <v>1707</v>
      </c>
      <c r="E127" s="16" t="s">
        <v>219</v>
      </c>
      <c r="F127" s="16" t="s">
        <v>810</v>
      </c>
      <c r="G127" s="247" t="s">
        <v>14</v>
      </c>
      <c r="H127" s="387">
        <v>0.64857500000000001</v>
      </c>
      <c r="I127" s="387">
        <v>0.33558333333333329</v>
      </c>
      <c r="J127" s="387">
        <v>0.31299166666666672</v>
      </c>
      <c r="K127" s="232">
        <v>0.51741638720785299</v>
      </c>
      <c r="L127" s="148" t="s">
        <v>539</v>
      </c>
      <c r="M127" s="148" t="s">
        <v>536</v>
      </c>
      <c r="N127" s="148">
        <v>6</v>
      </c>
      <c r="O127" t="s">
        <v>219</v>
      </c>
    </row>
    <row r="128" spans="1:16" x14ac:dyDescent="0.3">
      <c r="A128" t="s">
        <v>1161</v>
      </c>
      <c r="B128">
        <v>331840</v>
      </c>
      <c r="C128" s="148">
        <v>682</v>
      </c>
      <c r="D128" s="16" t="s">
        <v>177</v>
      </c>
      <c r="E128" s="16" t="s">
        <v>178</v>
      </c>
      <c r="F128" s="16" t="s">
        <v>751</v>
      </c>
      <c r="G128" s="247" t="s">
        <v>14</v>
      </c>
      <c r="H128" s="387">
        <v>0.94999999999999984</v>
      </c>
      <c r="I128" s="387">
        <v>0.5587749999999998</v>
      </c>
      <c r="J128" s="387">
        <v>0.39122499999999999</v>
      </c>
      <c r="K128" s="232">
        <v>0.58818421052631564</v>
      </c>
      <c r="L128" s="148" t="s">
        <v>539</v>
      </c>
      <c r="M128" s="148" t="s">
        <v>536</v>
      </c>
      <c r="N128" s="148">
        <v>12</v>
      </c>
      <c r="O128" t="s">
        <v>178</v>
      </c>
    </row>
    <row r="129" spans="1:15" x14ac:dyDescent="0.3">
      <c r="A129" t="s">
        <v>1216</v>
      </c>
      <c r="B129">
        <v>332310</v>
      </c>
      <c r="C129" s="148">
        <v>365</v>
      </c>
      <c r="D129" s="16" t="s">
        <v>291</v>
      </c>
      <c r="E129" s="16" t="s">
        <v>292</v>
      </c>
      <c r="F129" s="16" t="s">
        <v>918</v>
      </c>
      <c r="G129" s="247" t="s">
        <v>9</v>
      </c>
      <c r="H129" s="387">
        <v>0.54999999999999993</v>
      </c>
      <c r="I129" s="387">
        <v>0.24855833333333338</v>
      </c>
      <c r="J129" s="387">
        <v>0.30144166666666655</v>
      </c>
      <c r="K129" s="232">
        <v>0.45192424242424256</v>
      </c>
      <c r="L129" s="148" t="s">
        <v>539</v>
      </c>
      <c r="M129" s="148" t="s">
        <v>536</v>
      </c>
      <c r="N129" s="148">
        <v>12</v>
      </c>
      <c r="O129" t="s">
        <v>292</v>
      </c>
    </row>
    <row r="130" spans="1:15" x14ac:dyDescent="0.3">
      <c r="A130" t="s">
        <v>1162</v>
      </c>
      <c r="B130">
        <v>331850</v>
      </c>
      <c r="C130" s="148">
        <v>686</v>
      </c>
      <c r="D130" s="16" t="s">
        <v>179</v>
      </c>
      <c r="E130" s="16" t="s">
        <v>180</v>
      </c>
      <c r="F130" s="16" t="s">
        <v>753</v>
      </c>
      <c r="G130" s="247" t="s">
        <v>7</v>
      </c>
      <c r="H130" s="387">
        <v>0.77583333333333326</v>
      </c>
      <c r="I130" s="387">
        <v>0.41783333333333322</v>
      </c>
      <c r="J130" s="387">
        <v>0.35800000000000004</v>
      </c>
      <c r="K130" s="232">
        <v>0.53856068743286778</v>
      </c>
      <c r="L130" s="148" t="s">
        <v>539</v>
      </c>
      <c r="M130" s="148" t="s">
        <v>536</v>
      </c>
      <c r="N130" s="148">
        <v>12</v>
      </c>
      <c r="O130" t="s">
        <v>180</v>
      </c>
    </row>
    <row r="131" spans="1:15" x14ac:dyDescent="0.3">
      <c r="A131" t="s">
        <v>1098</v>
      </c>
      <c r="B131">
        <v>331280</v>
      </c>
      <c r="C131" s="148">
        <v>169</v>
      </c>
      <c r="D131" s="16" t="s">
        <v>103</v>
      </c>
      <c r="E131" s="16" t="s">
        <v>108</v>
      </c>
      <c r="F131" s="16" t="s">
        <v>636</v>
      </c>
      <c r="G131" s="247" t="s">
        <v>9</v>
      </c>
      <c r="H131" s="387">
        <v>0.53650000000000009</v>
      </c>
      <c r="I131" s="387">
        <v>0.26300833333333345</v>
      </c>
      <c r="J131" s="387">
        <v>0.27349166666666663</v>
      </c>
      <c r="K131" s="232">
        <v>0.49022988505747139</v>
      </c>
      <c r="L131" s="148" t="s">
        <v>539</v>
      </c>
      <c r="M131" s="148" t="s">
        <v>536</v>
      </c>
      <c r="N131" s="148">
        <v>12</v>
      </c>
      <c r="O131" t="s">
        <v>108</v>
      </c>
    </row>
    <row r="132" spans="1:15" x14ac:dyDescent="0.3">
      <c r="A132" t="s">
        <v>1165</v>
      </c>
      <c r="B132">
        <v>331860</v>
      </c>
      <c r="C132" s="148">
        <v>297</v>
      </c>
      <c r="D132" s="16" t="s">
        <v>181</v>
      </c>
      <c r="E132" s="16" t="s">
        <v>182</v>
      </c>
      <c r="F132" s="16" t="s">
        <v>759</v>
      </c>
      <c r="G132" s="247" t="s">
        <v>6</v>
      </c>
      <c r="H132" s="387">
        <v>0.41842500000000005</v>
      </c>
      <c r="I132" s="387">
        <v>0.22533333333333339</v>
      </c>
      <c r="J132" s="387">
        <v>0.19309166666666666</v>
      </c>
      <c r="K132" s="232">
        <v>0.53852741431160511</v>
      </c>
      <c r="L132" s="148" t="s">
        <v>539</v>
      </c>
      <c r="M132" s="148" t="s">
        <v>536</v>
      </c>
      <c r="N132" s="148">
        <v>4</v>
      </c>
      <c r="O132" t="s">
        <v>182</v>
      </c>
    </row>
    <row r="133" spans="1:15" x14ac:dyDescent="0.3">
      <c r="A133" t="s">
        <v>1163</v>
      </c>
      <c r="B133">
        <v>331870</v>
      </c>
      <c r="C133" s="148">
        <v>658</v>
      </c>
      <c r="D133" s="16" t="s">
        <v>183</v>
      </c>
      <c r="E133" s="16" t="s">
        <v>184</v>
      </c>
      <c r="F133" s="16" t="s">
        <v>755</v>
      </c>
      <c r="G133" s="247" t="s">
        <v>6</v>
      </c>
      <c r="H133" s="387">
        <v>0.57500000000000007</v>
      </c>
      <c r="I133" s="387">
        <v>0.28255833333333341</v>
      </c>
      <c r="J133" s="387">
        <v>0.29244166666666666</v>
      </c>
      <c r="K133" s="232">
        <v>0.49140579710144933</v>
      </c>
      <c r="L133" s="148" t="s">
        <v>539</v>
      </c>
      <c r="M133" s="148" t="s">
        <v>536</v>
      </c>
      <c r="N133" s="148">
        <v>6</v>
      </c>
      <c r="O133" t="s">
        <v>184</v>
      </c>
    </row>
    <row r="134" spans="1:15" x14ac:dyDescent="0.3">
      <c r="A134" t="s">
        <v>1179</v>
      </c>
      <c r="B134">
        <v>0</v>
      </c>
      <c r="C134" s="148">
        <v>13</v>
      </c>
      <c r="D134" s="16" t="s">
        <v>220</v>
      </c>
      <c r="E134" s="16" t="s">
        <v>79</v>
      </c>
      <c r="F134" s="16" t="s">
        <v>585</v>
      </c>
      <c r="G134" s="247" t="s">
        <v>12</v>
      </c>
      <c r="H134" s="387">
        <v>0.26274898165103328</v>
      </c>
      <c r="I134" s="387">
        <v>0</v>
      </c>
      <c r="J134" s="387">
        <v>0.26274898165103328</v>
      </c>
      <c r="K134" s="232">
        <v>0</v>
      </c>
      <c r="L134" s="148" t="s">
        <v>538</v>
      </c>
      <c r="M134" s="148" t="s">
        <v>1062</v>
      </c>
      <c r="N134" s="148">
        <v>0</v>
      </c>
      <c r="O134" t="s">
        <v>524</v>
      </c>
    </row>
    <row r="135" spans="1:15" x14ac:dyDescent="0.3">
      <c r="A135" t="s">
        <v>1164</v>
      </c>
      <c r="B135">
        <v>331880</v>
      </c>
      <c r="C135" s="148">
        <v>437</v>
      </c>
      <c r="D135" s="16" t="s">
        <v>185</v>
      </c>
      <c r="E135" s="16" t="s">
        <v>186</v>
      </c>
      <c r="F135" s="16" t="s">
        <v>757</v>
      </c>
      <c r="G135" s="247" t="s">
        <v>6</v>
      </c>
      <c r="H135" s="387">
        <v>0.80833333333333346</v>
      </c>
      <c r="I135" s="387">
        <v>0.38675000000000009</v>
      </c>
      <c r="J135" s="387">
        <v>0.42158333333333337</v>
      </c>
      <c r="K135" s="232">
        <v>0.47845360824742272</v>
      </c>
      <c r="L135" s="148" t="s">
        <v>539</v>
      </c>
      <c r="M135" s="148" t="s">
        <v>536</v>
      </c>
      <c r="N135" s="148">
        <v>12</v>
      </c>
      <c r="O135" t="s">
        <v>186</v>
      </c>
    </row>
    <row r="136" spans="1:15" x14ac:dyDescent="0.3">
      <c r="A136" t="s">
        <v>1188</v>
      </c>
      <c r="B136">
        <v>332660</v>
      </c>
      <c r="C136" s="148">
        <v>240</v>
      </c>
      <c r="D136" s="16" t="s">
        <v>240</v>
      </c>
      <c r="E136" s="16" t="s">
        <v>242</v>
      </c>
      <c r="F136" s="16" t="s">
        <v>1268</v>
      </c>
      <c r="G136" s="247" t="s">
        <v>13</v>
      </c>
      <c r="H136" s="387">
        <v>0.61624999999999996</v>
      </c>
      <c r="I136" s="387">
        <v>0.34966666666666663</v>
      </c>
      <c r="J136" s="387">
        <v>0.26658333333333334</v>
      </c>
      <c r="K136" s="232">
        <v>0.56741041244083834</v>
      </c>
      <c r="L136" s="148" t="s">
        <v>539</v>
      </c>
      <c r="M136" s="148" t="s">
        <v>536</v>
      </c>
      <c r="N136" s="148">
        <v>12</v>
      </c>
      <c r="O136" t="s">
        <v>242</v>
      </c>
    </row>
    <row r="137" spans="1:15" x14ac:dyDescent="0.3">
      <c r="A137" t="s">
        <v>1068</v>
      </c>
      <c r="B137">
        <v>331070</v>
      </c>
      <c r="C137" s="148">
        <v>2</v>
      </c>
      <c r="D137" s="16" t="s">
        <v>80</v>
      </c>
      <c r="E137" s="16" t="s">
        <v>85</v>
      </c>
      <c r="F137" s="16" t="s">
        <v>608</v>
      </c>
      <c r="G137" s="247" t="s">
        <v>7</v>
      </c>
      <c r="H137" s="387">
        <v>0.60562499999999986</v>
      </c>
      <c r="I137" s="387">
        <v>0.29777499999999985</v>
      </c>
      <c r="J137" s="387">
        <v>0.30785000000000001</v>
      </c>
      <c r="K137" s="232">
        <v>0.49168214654282749</v>
      </c>
      <c r="L137" s="148" t="s">
        <v>539</v>
      </c>
      <c r="M137" s="148" t="s">
        <v>536</v>
      </c>
      <c r="N137" s="148">
        <v>12</v>
      </c>
      <c r="O137" t="s">
        <v>85</v>
      </c>
    </row>
    <row r="138" spans="1:15" x14ac:dyDescent="0.3">
      <c r="A138" t="s">
        <v>1166</v>
      </c>
      <c r="B138">
        <v>331890</v>
      </c>
      <c r="C138" s="148">
        <v>368</v>
      </c>
      <c r="D138" s="16" t="s">
        <v>187</v>
      </c>
      <c r="E138" s="16" t="s">
        <v>188</v>
      </c>
      <c r="F138" s="16" t="s">
        <v>761</v>
      </c>
      <c r="G138" s="247" t="s">
        <v>7</v>
      </c>
      <c r="H138" s="387">
        <v>0.70000000000000007</v>
      </c>
      <c r="I138" s="387">
        <v>0.32981666666666681</v>
      </c>
      <c r="J138" s="387">
        <v>0.37018333333333325</v>
      </c>
      <c r="K138" s="232">
        <v>0.47116666666666684</v>
      </c>
      <c r="L138" s="148" t="s">
        <v>539</v>
      </c>
      <c r="M138" s="148" t="s">
        <v>536</v>
      </c>
      <c r="N138" s="148">
        <v>12</v>
      </c>
      <c r="O138" t="s">
        <v>188</v>
      </c>
    </row>
    <row r="139" spans="1:15" x14ac:dyDescent="0.3">
      <c r="A139" t="s">
        <v>1208</v>
      </c>
      <c r="B139">
        <v>332230</v>
      </c>
      <c r="C139" s="148">
        <v>343</v>
      </c>
      <c r="D139" s="16" t="s">
        <v>281</v>
      </c>
      <c r="E139" s="16" t="s">
        <v>282</v>
      </c>
      <c r="F139" s="16" t="s">
        <v>903</v>
      </c>
      <c r="G139" s="247" t="s">
        <v>9</v>
      </c>
      <c r="H139" s="387">
        <v>1.2132000000000003</v>
      </c>
      <c r="I139" s="387">
        <v>0.75556666666666694</v>
      </c>
      <c r="J139" s="387">
        <v>0.45763333333333339</v>
      </c>
      <c r="K139" s="232">
        <v>0.622788218485548</v>
      </c>
      <c r="L139" s="148" t="s">
        <v>539</v>
      </c>
      <c r="M139" s="148" t="s">
        <v>536</v>
      </c>
      <c r="N139" s="148">
        <v>6</v>
      </c>
      <c r="O139" t="s">
        <v>282</v>
      </c>
    </row>
    <row r="140" spans="1:15" x14ac:dyDescent="0.3">
      <c r="A140" t="s">
        <v>1168</v>
      </c>
      <c r="B140">
        <v>331900</v>
      </c>
      <c r="C140" s="148">
        <v>256</v>
      </c>
      <c r="D140" s="16" t="s">
        <v>193</v>
      </c>
      <c r="E140" s="16" t="s">
        <v>194</v>
      </c>
      <c r="F140" s="16" t="s">
        <v>767</v>
      </c>
      <c r="G140" s="247" t="s">
        <v>14</v>
      </c>
      <c r="H140" s="387">
        <v>0.78798333333333337</v>
      </c>
      <c r="I140" s="387">
        <v>0.52542500000000003</v>
      </c>
      <c r="J140" s="387">
        <v>0.26255833333333334</v>
      </c>
      <c r="K140" s="232">
        <v>0.66679709807737053</v>
      </c>
      <c r="L140" s="148" t="s">
        <v>539</v>
      </c>
      <c r="M140" s="148" t="s">
        <v>536</v>
      </c>
      <c r="N140" s="148">
        <v>12</v>
      </c>
      <c r="O140" t="s">
        <v>194</v>
      </c>
    </row>
    <row r="141" spans="1:15" x14ac:dyDescent="0.3">
      <c r="A141" t="s">
        <v>1169</v>
      </c>
      <c r="B141">
        <v>331910</v>
      </c>
      <c r="C141" s="148">
        <v>360</v>
      </c>
      <c r="D141" s="16" t="s">
        <v>195</v>
      </c>
      <c r="E141" s="16" t="s">
        <v>196</v>
      </c>
      <c r="F141" s="16" t="s">
        <v>771</v>
      </c>
      <c r="G141" s="247" t="s">
        <v>6</v>
      </c>
      <c r="H141" s="387">
        <v>1.0999999999999999</v>
      </c>
      <c r="I141" s="387">
        <v>0.66457499999999969</v>
      </c>
      <c r="J141" s="387">
        <v>0.43542500000000012</v>
      </c>
      <c r="K141" s="232">
        <v>0.6041590909090907</v>
      </c>
      <c r="L141" s="148" t="s">
        <v>539</v>
      </c>
      <c r="M141" s="148" t="s">
        <v>536</v>
      </c>
      <c r="N141" s="148">
        <v>6</v>
      </c>
      <c r="O141" t="s">
        <v>196</v>
      </c>
    </row>
    <row r="142" spans="1:15" x14ac:dyDescent="0.3">
      <c r="A142" t="s">
        <v>1069</v>
      </c>
      <c r="B142">
        <v>331080</v>
      </c>
      <c r="C142" s="148">
        <v>2</v>
      </c>
      <c r="D142" s="16" t="s">
        <v>80</v>
      </c>
      <c r="E142" s="16" t="s">
        <v>86</v>
      </c>
      <c r="F142" s="16" t="s">
        <v>587</v>
      </c>
      <c r="G142" s="247" t="s">
        <v>13</v>
      </c>
      <c r="H142" s="387">
        <v>0.28287500000000004</v>
      </c>
      <c r="I142" s="387">
        <v>2.2849999999999981E-2</v>
      </c>
      <c r="J142" s="387">
        <v>0.26002500000000006</v>
      </c>
      <c r="K142" s="232">
        <v>8.0777728678744956E-2</v>
      </c>
      <c r="L142" s="148" t="s">
        <v>539</v>
      </c>
      <c r="M142" s="148" t="s">
        <v>536</v>
      </c>
      <c r="N142" s="148">
        <v>12</v>
      </c>
      <c r="O142" t="s">
        <v>86</v>
      </c>
    </row>
    <row r="143" spans="1:15" x14ac:dyDescent="0.3">
      <c r="A143" t="s">
        <v>1176</v>
      </c>
      <c r="B143">
        <v>331980</v>
      </c>
      <c r="C143" s="148">
        <v>88</v>
      </c>
      <c r="D143" s="16" t="s">
        <v>216</v>
      </c>
      <c r="E143" s="16" t="s">
        <v>217</v>
      </c>
      <c r="F143" s="16" t="s">
        <v>805</v>
      </c>
      <c r="G143" s="247" t="s">
        <v>4</v>
      </c>
      <c r="H143" s="387">
        <v>0.73285833333333328</v>
      </c>
      <c r="I143" s="387">
        <v>0.46054166666666668</v>
      </c>
      <c r="J143" s="387">
        <v>0.2723166666666666</v>
      </c>
      <c r="K143" s="232">
        <v>0.62841840737750598</v>
      </c>
      <c r="L143" s="148" t="s">
        <v>539</v>
      </c>
      <c r="M143" s="148" t="s">
        <v>536</v>
      </c>
      <c r="N143" s="148">
        <v>12</v>
      </c>
      <c r="O143" t="s">
        <v>217</v>
      </c>
    </row>
    <row r="144" spans="1:15" x14ac:dyDescent="0.3">
      <c r="A144" t="s">
        <v>1171</v>
      </c>
      <c r="B144">
        <v>331920</v>
      </c>
      <c r="C144" s="148">
        <v>160</v>
      </c>
      <c r="D144" s="16" t="s">
        <v>202</v>
      </c>
      <c r="E144" s="16" t="s">
        <v>528</v>
      </c>
      <c r="F144" s="16" t="s">
        <v>781</v>
      </c>
      <c r="G144" s="247" t="s">
        <v>7</v>
      </c>
      <c r="H144" s="387">
        <v>0.36303333333333332</v>
      </c>
      <c r="I144" s="387">
        <v>7.9741666666666655E-2</v>
      </c>
      <c r="J144" s="387">
        <v>0.28329166666666666</v>
      </c>
      <c r="K144" s="232">
        <v>0.21965384262234872</v>
      </c>
      <c r="L144" s="148" t="s">
        <v>539</v>
      </c>
      <c r="M144" s="148" t="s">
        <v>536</v>
      </c>
      <c r="N144" s="148">
        <v>12</v>
      </c>
      <c r="O144" t="s">
        <v>782</v>
      </c>
    </row>
    <row r="145" spans="1:16" x14ac:dyDescent="0.3">
      <c r="A145" t="s">
        <v>1182</v>
      </c>
      <c r="B145">
        <v>0</v>
      </c>
      <c r="C145" s="148">
        <v>32</v>
      </c>
      <c r="D145" s="16" t="s">
        <v>229</v>
      </c>
      <c r="E145" s="16" t="s">
        <v>826</v>
      </c>
      <c r="F145" s="16" t="s">
        <v>585</v>
      </c>
      <c r="G145" s="247" t="s">
        <v>12</v>
      </c>
      <c r="H145" s="387">
        <v>0.26961370565625331</v>
      </c>
      <c r="I145" s="387">
        <v>0</v>
      </c>
      <c r="J145" s="387">
        <v>0.26961370565625331</v>
      </c>
      <c r="K145" s="232">
        <v>0</v>
      </c>
      <c r="L145" s="148" t="s">
        <v>538</v>
      </c>
      <c r="M145" s="148" t="s">
        <v>1062</v>
      </c>
      <c r="N145" s="148">
        <v>0</v>
      </c>
      <c r="O145" t="s">
        <v>1183</v>
      </c>
    </row>
    <row r="146" spans="1:16" x14ac:dyDescent="0.3">
      <c r="A146" t="s">
        <v>1070</v>
      </c>
      <c r="B146">
        <v>331090</v>
      </c>
      <c r="C146" s="148">
        <v>2</v>
      </c>
      <c r="D146" s="16" t="s">
        <v>80</v>
      </c>
      <c r="E146" s="16" t="s">
        <v>84</v>
      </c>
      <c r="F146" s="16" t="s">
        <v>587</v>
      </c>
      <c r="G146" s="247" t="s">
        <v>13</v>
      </c>
      <c r="H146" s="387">
        <v>0.28287500000000004</v>
      </c>
      <c r="I146" s="387">
        <v>2.2849999999999981E-2</v>
      </c>
      <c r="J146" s="387">
        <v>0.26002500000000006</v>
      </c>
      <c r="K146" s="232">
        <v>8.0777728678744956E-2</v>
      </c>
      <c r="L146" s="148" t="s">
        <v>539</v>
      </c>
      <c r="M146" s="148" t="s">
        <v>536</v>
      </c>
      <c r="N146" s="148">
        <v>12</v>
      </c>
      <c r="O146" t="s">
        <v>84</v>
      </c>
    </row>
    <row r="147" spans="1:16" x14ac:dyDescent="0.3">
      <c r="A147" t="s">
        <v>1209</v>
      </c>
      <c r="B147">
        <v>332240</v>
      </c>
      <c r="C147" s="148">
        <v>343</v>
      </c>
      <c r="D147" s="16" t="s">
        <v>281</v>
      </c>
      <c r="E147" s="16" t="s">
        <v>283</v>
      </c>
      <c r="F147" s="16" t="s">
        <v>905</v>
      </c>
      <c r="G147" s="247" t="s">
        <v>9</v>
      </c>
      <c r="H147" s="387">
        <v>1.2132000000000003</v>
      </c>
      <c r="I147" s="387">
        <v>0.75556666666666694</v>
      </c>
      <c r="J147" s="387">
        <v>0.45763333333333339</v>
      </c>
      <c r="K147" s="232">
        <v>0.622788218485548</v>
      </c>
      <c r="L147" s="148" t="s">
        <v>539</v>
      </c>
      <c r="M147" s="148" t="s">
        <v>536</v>
      </c>
      <c r="N147" s="148">
        <v>12</v>
      </c>
      <c r="O147" t="s">
        <v>283</v>
      </c>
    </row>
    <row r="148" spans="1:16" x14ac:dyDescent="0.3">
      <c r="A148" t="s">
        <v>1192</v>
      </c>
      <c r="B148">
        <v>332060</v>
      </c>
      <c r="C148" s="148">
        <v>369</v>
      </c>
      <c r="D148" s="16" t="s">
        <v>245</v>
      </c>
      <c r="E148" s="16" t="s">
        <v>246</v>
      </c>
      <c r="F148" s="16" t="s">
        <v>847</v>
      </c>
      <c r="G148" s="247" t="s">
        <v>11</v>
      </c>
      <c r="H148" s="387">
        <v>0.65728333333333322</v>
      </c>
      <c r="I148" s="387">
        <v>0.31067499999999998</v>
      </c>
      <c r="J148" s="387">
        <v>0.34660833333333324</v>
      </c>
      <c r="K148" s="232">
        <v>0.47266526358495836</v>
      </c>
      <c r="L148" s="148" t="s">
        <v>539</v>
      </c>
      <c r="M148" s="148" t="s">
        <v>536</v>
      </c>
      <c r="N148" s="148">
        <v>12</v>
      </c>
      <c r="O148" t="s">
        <v>246</v>
      </c>
    </row>
    <row r="149" spans="1:16" x14ac:dyDescent="0.3">
      <c r="A149" t="s">
        <v>1229</v>
      </c>
      <c r="B149">
        <v>332430</v>
      </c>
      <c r="C149" s="148">
        <v>45</v>
      </c>
      <c r="D149" s="16" t="s">
        <v>313</v>
      </c>
      <c r="E149" s="16" t="s">
        <v>314</v>
      </c>
      <c r="F149" s="16" t="s">
        <v>944</v>
      </c>
      <c r="G149" s="247" t="s">
        <v>6</v>
      </c>
      <c r="H149" s="387">
        <v>0.44466666666666682</v>
      </c>
      <c r="I149" s="387">
        <v>0.19575000000000015</v>
      </c>
      <c r="J149" s="387">
        <v>0.24891666666666667</v>
      </c>
      <c r="K149" s="232">
        <v>0.440217391304348</v>
      </c>
      <c r="L149" s="148" t="s">
        <v>539</v>
      </c>
      <c r="M149" s="148" t="s">
        <v>536</v>
      </c>
      <c r="N149" s="148">
        <v>12</v>
      </c>
      <c r="O149" t="s">
        <v>945</v>
      </c>
      <c r="P149" s="26"/>
    </row>
    <row r="150" spans="1:16" x14ac:dyDescent="0.3">
      <c r="A150" t="s">
        <v>1172</v>
      </c>
      <c r="B150">
        <v>331930</v>
      </c>
      <c r="C150" s="148">
        <v>383</v>
      </c>
      <c r="D150" s="16" t="s">
        <v>398</v>
      </c>
      <c r="E150" s="16" t="s">
        <v>399</v>
      </c>
      <c r="F150" s="16" t="s">
        <v>786</v>
      </c>
      <c r="G150" s="247" t="s">
        <v>5</v>
      </c>
      <c r="H150" s="387">
        <v>0</v>
      </c>
      <c r="I150" s="387">
        <v>0</v>
      </c>
      <c r="J150" s="387">
        <v>0</v>
      </c>
      <c r="K150" s="232">
        <v>0</v>
      </c>
      <c r="L150" s="148" t="s">
        <v>539</v>
      </c>
      <c r="M150" s="148">
        <v>0</v>
      </c>
      <c r="N150" s="148">
        <v>0</v>
      </c>
      <c r="O150" t="s">
        <v>399</v>
      </c>
    </row>
    <row r="151" spans="1:16" x14ac:dyDescent="0.3">
      <c r="A151" t="s">
        <v>1071</v>
      </c>
      <c r="B151">
        <v>331100</v>
      </c>
      <c r="C151" s="148">
        <v>2</v>
      </c>
      <c r="D151" t="s">
        <v>80</v>
      </c>
      <c r="E151" t="s">
        <v>534</v>
      </c>
      <c r="F151" t="s">
        <v>611</v>
      </c>
      <c r="G151" s="247" t="s">
        <v>14</v>
      </c>
      <c r="H151" s="387">
        <v>0.41444999999999993</v>
      </c>
      <c r="I151" s="387">
        <v>0.22387499999999991</v>
      </c>
      <c r="J151" s="387">
        <v>0.19057500000000002</v>
      </c>
      <c r="K151" s="232">
        <v>0.54017372421281207</v>
      </c>
      <c r="L151" s="148" t="s">
        <v>539</v>
      </c>
      <c r="M151" s="148" t="s">
        <v>536</v>
      </c>
      <c r="N151" s="148">
        <v>12</v>
      </c>
      <c r="O151" t="s">
        <v>1072</v>
      </c>
    </row>
    <row r="152" spans="1:16" x14ac:dyDescent="0.3">
      <c r="A152" t="s">
        <v>1073</v>
      </c>
      <c r="B152">
        <v>331110</v>
      </c>
      <c r="C152" s="148">
        <v>2</v>
      </c>
      <c r="D152" s="16" t="s">
        <v>80</v>
      </c>
      <c r="E152" s="16" t="s">
        <v>87</v>
      </c>
      <c r="F152" s="16" t="s">
        <v>620</v>
      </c>
      <c r="G152" s="247" t="s">
        <v>14</v>
      </c>
      <c r="H152" s="387">
        <v>0.68271666666666653</v>
      </c>
      <c r="I152" s="387">
        <v>0.36739999999999978</v>
      </c>
      <c r="J152" s="387">
        <v>0.31531666666666675</v>
      </c>
      <c r="K152" s="232">
        <v>0.53814417889314725</v>
      </c>
      <c r="L152" s="148" t="s">
        <v>539</v>
      </c>
      <c r="M152" s="148" t="s">
        <v>536</v>
      </c>
      <c r="N152" s="148">
        <v>12</v>
      </c>
      <c r="O152" t="s">
        <v>621</v>
      </c>
    </row>
    <row r="153" spans="1:16" x14ac:dyDescent="0.3">
      <c r="A153" t="s">
        <v>1099</v>
      </c>
      <c r="B153">
        <v>331290</v>
      </c>
      <c r="C153" s="148">
        <v>169</v>
      </c>
      <c r="D153" s="16" t="s">
        <v>103</v>
      </c>
      <c r="E153" s="16" t="s">
        <v>109</v>
      </c>
      <c r="F153" s="16" t="s">
        <v>695</v>
      </c>
      <c r="G153" s="247" t="s">
        <v>9</v>
      </c>
      <c r="H153" s="387">
        <v>0.57259999999999989</v>
      </c>
      <c r="I153" s="387">
        <v>0.33110833333333334</v>
      </c>
      <c r="J153" s="387">
        <v>0.24149166666666658</v>
      </c>
      <c r="K153" s="232">
        <v>0.57825416230061721</v>
      </c>
      <c r="L153" s="148" t="s">
        <v>539</v>
      </c>
      <c r="M153" s="148" t="s">
        <v>536</v>
      </c>
      <c r="N153" s="148">
        <v>12</v>
      </c>
      <c r="O153" t="s">
        <v>109</v>
      </c>
    </row>
    <row r="154" spans="1:16" x14ac:dyDescent="0.3">
      <c r="A154" t="s">
        <v>1173</v>
      </c>
      <c r="B154">
        <v>331940</v>
      </c>
      <c r="C154" s="148">
        <v>320</v>
      </c>
      <c r="D154" s="16" t="s">
        <v>206</v>
      </c>
      <c r="E154" s="16" t="s">
        <v>207</v>
      </c>
      <c r="F154" s="16" t="s">
        <v>797</v>
      </c>
      <c r="G154" s="247" t="s">
        <v>6</v>
      </c>
      <c r="H154" s="387">
        <v>0.65000000000000013</v>
      </c>
      <c r="I154" s="387">
        <v>0.45933333333333348</v>
      </c>
      <c r="J154" s="387">
        <v>0.19066666666666668</v>
      </c>
      <c r="K154" s="232">
        <v>0.70666666666666678</v>
      </c>
      <c r="L154" s="148" t="s">
        <v>539</v>
      </c>
      <c r="M154" s="148" t="s">
        <v>536</v>
      </c>
      <c r="N154" s="148">
        <v>4</v>
      </c>
      <c r="O154" t="s">
        <v>207</v>
      </c>
    </row>
    <row r="155" spans="1:16" x14ac:dyDescent="0.3">
      <c r="A155" t="s">
        <v>1100</v>
      </c>
      <c r="B155">
        <v>331950</v>
      </c>
      <c r="C155" s="148">
        <v>688</v>
      </c>
      <c r="D155" s="16" t="s">
        <v>1279</v>
      </c>
      <c r="E155" s="16" t="s">
        <v>110</v>
      </c>
      <c r="F155" s="16" t="s">
        <v>1101</v>
      </c>
      <c r="G155" s="247" t="s">
        <v>6</v>
      </c>
      <c r="H155" s="387">
        <v>0.59400000000000008</v>
      </c>
      <c r="I155" s="387">
        <v>0.35146666666666682</v>
      </c>
      <c r="J155" s="387">
        <v>0.24253333333333327</v>
      </c>
      <c r="K155" s="232">
        <v>0.59169472502805853</v>
      </c>
      <c r="L155" s="148" t="s">
        <v>539</v>
      </c>
      <c r="M155" s="148" t="s">
        <v>536</v>
      </c>
      <c r="N155" s="148">
        <v>12</v>
      </c>
      <c r="O155" t="s">
        <v>110</v>
      </c>
    </row>
    <row r="156" spans="1:16" x14ac:dyDescent="0.3">
      <c r="A156" t="s">
        <v>1193</v>
      </c>
      <c r="B156">
        <v>0</v>
      </c>
      <c r="C156" s="148">
        <v>103</v>
      </c>
      <c r="D156" s="16" t="s">
        <v>247</v>
      </c>
      <c r="E156" s="16" t="s">
        <v>249</v>
      </c>
      <c r="F156" s="16" t="s">
        <v>849</v>
      </c>
      <c r="G156" s="247" t="s">
        <v>13</v>
      </c>
      <c r="H156" s="387">
        <v>0.11293533059048502</v>
      </c>
      <c r="I156" s="387">
        <v>0</v>
      </c>
      <c r="J156" s="387">
        <v>0.11293533059048502</v>
      </c>
      <c r="K156" s="232">
        <v>0</v>
      </c>
      <c r="L156" s="148" t="s">
        <v>538</v>
      </c>
      <c r="M156" s="148" t="s">
        <v>1062</v>
      </c>
      <c r="N156" s="148">
        <v>0</v>
      </c>
      <c r="O156" t="s">
        <v>1194</v>
      </c>
    </row>
    <row r="157" spans="1:16" x14ac:dyDescent="0.3">
      <c r="A157" t="s">
        <v>1174</v>
      </c>
      <c r="B157">
        <v>331960</v>
      </c>
      <c r="C157" s="148">
        <v>701</v>
      </c>
      <c r="D157" s="16" t="s">
        <v>208</v>
      </c>
      <c r="E157" s="16" t="s">
        <v>209</v>
      </c>
      <c r="F157" s="16" t="s">
        <v>799</v>
      </c>
      <c r="G157" s="247" t="s">
        <v>13</v>
      </c>
      <c r="H157" s="387">
        <v>0.66511666666666669</v>
      </c>
      <c r="I157" s="387">
        <v>0.45620833333333344</v>
      </c>
      <c r="J157" s="387">
        <v>0.20890833333333328</v>
      </c>
      <c r="K157" s="232">
        <v>0.68590723431979361</v>
      </c>
      <c r="L157" s="148" t="s">
        <v>539</v>
      </c>
      <c r="M157" s="148" t="s">
        <v>536</v>
      </c>
      <c r="N157" s="148">
        <v>12</v>
      </c>
      <c r="O157" t="s">
        <v>209</v>
      </c>
    </row>
    <row r="158" spans="1:16" x14ac:dyDescent="0.3">
      <c r="A158" t="s">
        <v>1102</v>
      </c>
      <c r="B158">
        <v>331300</v>
      </c>
      <c r="C158" s="148">
        <v>169</v>
      </c>
      <c r="D158" s="16" t="s">
        <v>103</v>
      </c>
      <c r="E158" s="16" t="s">
        <v>111</v>
      </c>
      <c r="F158" s="16" t="s">
        <v>638</v>
      </c>
      <c r="G158" s="247" t="s">
        <v>5</v>
      </c>
      <c r="H158" s="387">
        <v>0.58499999999999996</v>
      </c>
      <c r="I158" s="387">
        <v>0.34290833333333337</v>
      </c>
      <c r="J158" s="387">
        <v>0.24209166666666659</v>
      </c>
      <c r="K158" s="232">
        <v>0.58616809116809132</v>
      </c>
      <c r="L158" s="148" t="s">
        <v>539</v>
      </c>
      <c r="M158" s="148" t="s">
        <v>536</v>
      </c>
      <c r="N158" s="148">
        <v>10</v>
      </c>
      <c r="O158" t="s">
        <v>111</v>
      </c>
    </row>
    <row r="159" spans="1:16" x14ac:dyDescent="0.3">
      <c r="A159" t="s">
        <v>1103</v>
      </c>
      <c r="B159">
        <v>331310</v>
      </c>
      <c r="C159" s="148">
        <v>169</v>
      </c>
      <c r="D159" s="16" t="s">
        <v>103</v>
      </c>
      <c r="E159" s="16" t="s">
        <v>112</v>
      </c>
      <c r="F159" s="16" t="s">
        <v>627</v>
      </c>
      <c r="G159" s="247" t="s">
        <v>9</v>
      </c>
      <c r="H159" s="387">
        <v>0.52780000000000005</v>
      </c>
      <c r="I159" s="387">
        <v>0.2801083333333334</v>
      </c>
      <c r="J159" s="387">
        <v>0.24769166666666664</v>
      </c>
      <c r="K159" s="232">
        <v>0.53070923329544029</v>
      </c>
      <c r="L159" s="148" t="s">
        <v>539</v>
      </c>
      <c r="M159" s="148" t="s">
        <v>536</v>
      </c>
      <c r="N159" s="148">
        <v>12</v>
      </c>
      <c r="O159" t="s">
        <v>112</v>
      </c>
    </row>
    <row r="160" spans="1:16" x14ac:dyDescent="0.3">
      <c r="A160" t="s">
        <v>1175</v>
      </c>
      <c r="B160">
        <v>331970</v>
      </c>
      <c r="C160" s="148">
        <v>442</v>
      </c>
      <c r="D160" s="16" t="s">
        <v>211</v>
      </c>
      <c r="E160" s="16" t="s">
        <v>212</v>
      </c>
      <c r="F160" s="16" t="s">
        <v>801</v>
      </c>
      <c r="G160" s="247" t="s">
        <v>4</v>
      </c>
      <c r="H160" s="387">
        <v>0.55027500000000007</v>
      </c>
      <c r="I160" s="387">
        <v>0.29110833333333336</v>
      </c>
      <c r="J160" s="387">
        <v>0.25916666666666671</v>
      </c>
      <c r="K160" s="232">
        <v>0.52902336710432663</v>
      </c>
      <c r="L160" s="148" t="s">
        <v>539</v>
      </c>
      <c r="M160" s="148" t="s">
        <v>536</v>
      </c>
      <c r="N160" s="148">
        <v>12</v>
      </c>
      <c r="O160" t="s">
        <v>212</v>
      </c>
    </row>
    <row r="161" spans="1:15" x14ac:dyDescent="0.3">
      <c r="A161" t="s">
        <v>1181</v>
      </c>
      <c r="B161">
        <v>332020</v>
      </c>
      <c r="C161" s="148">
        <v>63</v>
      </c>
      <c r="D161" s="16" t="s">
        <v>227</v>
      </c>
      <c r="E161" s="16" t="s">
        <v>228</v>
      </c>
      <c r="F161" s="16" t="s">
        <v>824</v>
      </c>
      <c r="G161" s="247" t="s">
        <v>14</v>
      </c>
      <c r="H161" s="387">
        <v>0.65622499999999995</v>
      </c>
      <c r="I161" s="387">
        <v>0.32749166666666657</v>
      </c>
      <c r="J161" s="387">
        <v>0.32873333333333338</v>
      </c>
      <c r="K161" s="232">
        <v>0.49905393221329059</v>
      </c>
      <c r="L161" s="148" t="s">
        <v>539</v>
      </c>
      <c r="M161" s="148" t="s">
        <v>536</v>
      </c>
      <c r="N161" s="148">
        <v>11</v>
      </c>
      <c r="O161" t="s">
        <v>228</v>
      </c>
    </row>
    <row r="162" spans="1:15" x14ac:dyDescent="0.3">
      <c r="A162" t="s">
        <v>1177</v>
      </c>
      <c r="B162">
        <v>331990</v>
      </c>
      <c r="C162" s="148">
        <v>274</v>
      </c>
      <c r="D162" s="16" t="s">
        <v>214</v>
      </c>
      <c r="E162" s="16" t="s">
        <v>215</v>
      </c>
      <c r="F162" s="16" t="s">
        <v>808</v>
      </c>
      <c r="G162" s="247" t="s">
        <v>14</v>
      </c>
      <c r="H162" s="387">
        <v>0.59599999999999997</v>
      </c>
      <c r="I162" s="387">
        <v>0.22566666666666663</v>
      </c>
      <c r="J162" s="387">
        <v>0.37033333333333335</v>
      </c>
      <c r="K162" s="232">
        <v>0.37863534675615207</v>
      </c>
      <c r="L162" s="148" t="s">
        <v>539</v>
      </c>
      <c r="M162" s="148" t="s">
        <v>536</v>
      </c>
      <c r="N162" s="148">
        <v>12</v>
      </c>
      <c r="O162" t="s">
        <v>215</v>
      </c>
    </row>
    <row r="163" spans="1:15" x14ac:dyDescent="0.3">
      <c r="A163" t="s">
        <v>1104</v>
      </c>
      <c r="B163">
        <v>331320</v>
      </c>
      <c r="C163" s="148">
        <v>169</v>
      </c>
      <c r="D163" s="16" t="s">
        <v>103</v>
      </c>
      <c r="E163" s="16" t="s">
        <v>113</v>
      </c>
      <c r="F163" s="16" t="s">
        <v>641</v>
      </c>
      <c r="G163" s="247" t="s">
        <v>5</v>
      </c>
      <c r="H163" s="387">
        <v>0.54674999999999996</v>
      </c>
      <c r="I163" s="387">
        <v>0.27316666666666661</v>
      </c>
      <c r="J163" s="387">
        <v>0.27358333333333335</v>
      </c>
      <c r="K163" s="232">
        <v>0.49961896052431026</v>
      </c>
      <c r="L163" s="148" t="s">
        <v>539</v>
      </c>
      <c r="M163" s="148" t="s">
        <v>536</v>
      </c>
      <c r="N163" s="148">
        <v>12</v>
      </c>
      <c r="O163" t="s">
        <v>113</v>
      </c>
    </row>
    <row r="164" spans="1:15" x14ac:dyDescent="0.3">
      <c r="A164" t="s">
        <v>1180</v>
      </c>
      <c r="B164">
        <v>332000</v>
      </c>
      <c r="C164" s="148">
        <v>373</v>
      </c>
      <c r="D164" s="16" t="s">
        <v>224</v>
      </c>
      <c r="E164" s="16" t="s">
        <v>225</v>
      </c>
      <c r="F164" s="16" t="s">
        <v>819</v>
      </c>
      <c r="G164" s="247" t="s">
        <v>5</v>
      </c>
      <c r="H164" s="387">
        <v>0.42333333333333339</v>
      </c>
      <c r="I164" s="387">
        <v>0.15425</v>
      </c>
      <c r="J164" s="387">
        <v>0.2690833333333334</v>
      </c>
      <c r="K164" s="232">
        <v>0.36437007874015742</v>
      </c>
      <c r="L164" s="148" t="s">
        <v>539</v>
      </c>
      <c r="M164" s="148" t="s">
        <v>536</v>
      </c>
      <c r="N164" s="148">
        <v>5</v>
      </c>
      <c r="O164" t="s">
        <v>225</v>
      </c>
    </row>
    <row r="165" spans="1:15" x14ac:dyDescent="0.3">
      <c r="A165" t="s">
        <v>1105</v>
      </c>
      <c r="B165">
        <v>331330</v>
      </c>
      <c r="C165" s="148">
        <v>169</v>
      </c>
      <c r="D165" s="16" t="s">
        <v>103</v>
      </c>
      <c r="E165" s="16" t="s">
        <v>114</v>
      </c>
      <c r="F165" s="16" t="s">
        <v>697</v>
      </c>
      <c r="G165" s="247" t="s">
        <v>9</v>
      </c>
      <c r="H165" s="387">
        <v>0.5445000000000001</v>
      </c>
      <c r="I165" s="387">
        <v>0.30440833333333339</v>
      </c>
      <c r="J165" s="387">
        <v>0.24009166666666668</v>
      </c>
      <c r="K165" s="232">
        <v>0.55906029996939088</v>
      </c>
      <c r="L165" s="148" t="s">
        <v>539</v>
      </c>
      <c r="M165" s="148" t="s">
        <v>536</v>
      </c>
      <c r="N165" s="148">
        <v>12</v>
      </c>
      <c r="O165" t="s">
        <v>114</v>
      </c>
    </row>
    <row r="166" spans="1:15" x14ac:dyDescent="0.3">
      <c r="A166" t="s">
        <v>1106</v>
      </c>
      <c r="B166">
        <v>331340</v>
      </c>
      <c r="C166" s="148">
        <v>169</v>
      </c>
      <c r="D166" s="16" t="s">
        <v>103</v>
      </c>
      <c r="E166" s="16" t="s">
        <v>115</v>
      </c>
      <c r="F166" s="16" t="s">
        <v>699</v>
      </c>
      <c r="G166" s="247" t="s">
        <v>14</v>
      </c>
      <c r="H166" s="387">
        <v>0.55850000000000011</v>
      </c>
      <c r="I166" s="387">
        <v>0.31770833333333337</v>
      </c>
      <c r="J166" s="387">
        <v>0.24079166666666671</v>
      </c>
      <c r="K166" s="232">
        <v>0.56886004177857352</v>
      </c>
      <c r="L166" s="148" t="s">
        <v>539</v>
      </c>
      <c r="M166" s="148" t="s">
        <v>536</v>
      </c>
      <c r="N166" s="148">
        <v>12</v>
      </c>
      <c r="O166" t="s">
        <v>115</v>
      </c>
    </row>
    <row r="167" spans="1:15" x14ac:dyDescent="0.3">
      <c r="A167" t="s">
        <v>1196</v>
      </c>
      <c r="B167">
        <v>0</v>
      </c>
      <c r="C167" s="148">
        <v>16</v>
      </c>
      <c r="D167" s="16" t="s">
        <v>257</v>
      </c>
      <c r="E167" s="16" t="s">
        <v>8</v>
      </c>
      <c r="F167" s="16" t="s">
        <v>861</v>
      </c>
      <c r="G167" s="247" t="s">
        <v>8</v>
      </c>
      <c r="H167" s="387">
        <v>0.17358566771485445</v>
      </c>
      <c r="I167" s="387">
        <v>0</v>
      </c>
      <c r="J167" s="387">
        <v>0.17358566771485445</v>
      </c>
      <c r="K167" s="232">
        <v>0</v>
      </c>
      <c r="L167" s="148" t="s">
        <v>538</v>
      </c>
      <c r="M167" s="148" t="s">
        <v>1062</v>
      </c>
      <c r="N167" s="148">
        <v>0</v>
      </c>
      <c r="O167" t="s">
        <v>532</v>
      </c>
    </row>
    <row r="168" spans="1:15" x14ac:dyDescent="0.3">
      <c r="A168" t="s">
        <v>1074</v>
      </c>
      <c r="B168">
        <v>332010</v>
      </c>
      <c r="C168" s="148">
        <v>417</v>
      </c>
      <c r="D168" s="16" t="s">
        <v>80</v>
      </c>
      <c r="E168" s="16" t="s">
        <v>226</v>
      </c>
      <c r="F168" s="16" t="s">
        <v>821</v>
      </c>
      <c r="G168" s="247" t="s">
        <v>13</v>
      </c>
      <c r="H168" s="387">
        <v>0.44094999999999995</v>
      </c>
      <c r="I168" s="387">
        <v>0.10617499999999996</v>
      </c>
      <c r="J168" s="387">
        <v>0.33477499999999999</v>
      </c>
      <c r="K168" s="232">
        <v>0.24078693729447778</v>
      </c>
      <c r="L168" s="148" t="s">
        <v>539</v>
      </c>
      <c r="M168" s="148" t="s">
        <v>536</v>
      </c>
      <c r="N168" s="148">
        <v>12</v>
      </c>
      <c r="O168" t="s">
        <v>226</v>
      </c>
    </row>
    <row r="169" spans="1:15" x14ac:dyDescent="0.3">
      <c r="A169" t="s">
        <v>1075</v>
      </c>
      <c r="B169">
        <v>331120</v>
      </c>
      <c r="C169" s="148">
        <v>2</v>
      </c>
      <c r="D169" s="16" t="s">
        <v>80</v>
      </c>
      <c r="E169" s="16" t="s">
        <v>89</v>
      </c>
      <c r="F169" s="16" t="s">
        <v>1268</v>
      </c>
      <c r="G169" s="247" t="s">
        <v>13</v>
      </c>
      <c r="H169" s="387">
        <v>0.2693916666666667</v>
      </c>
      <c r="I169" s="387">
        <v>1.4899999999999969E-2</v>
      </c>
      <c r="J169" s="387">
        <v>0.25449166666666673</v>
      </c>
      <c r="K169" s="232">
        <v>5.530980295109339E-2</v>
      </c>
      <c r="L169" s="148" t="s">
        <v>539</v>
      </c>
      <c r="M169" s="148" t="s">
        <v>536</v>
      </c>
      <c r="N169" s="148">
        <v>12</v>
      </c>
      <c r="O169" t="s">
        <v>1076</v>
      </c>
    </row>
    <row r="170" spans="1:15" x14ac:dyDescent="0.3">
      <c r="A170" t="s">
        <v>1077</v>
      </c>
      <c r="B170">
        <v>331130</v>
      </c>
      <c r="C170" s="148">
        <v>2</v>
      </c>
      <c r="D170" s="16" t="s">
        <v>80</v>
      </c>
      <c r="E170" s="16" t="s">
        <v>90</v>
      </c>
      <c r="F170" s="16" t="s">
        <v>623</v>
      </c>
      <c r="G170" s="247" t="s">
        <v>14</v>
      </c>
      <c r="H170" s="387">
        <v>0.82846666666666657</v>
      </c>
      <c r="I170" s="387">
        <v>0.50934999999999997</v>
      </c>
      <c r="J170" s="387">
        <v>0.31911666666666666</v>
      </c>
      <c r="K170" s="232">
        <v>0.61481049328075965</v>
      </c>
      <c r="L170" s="148" t="s">
        <v>539</v>
      </c>
      <c r="M170" s="148" t="s">
        <v>536</v>
      </c>
      <c r="N170" s="148">
        <v>12</v>
      </c>
      <c r="O170" t="s">
        <v>90</v>
      </c>
    </row>
    <row r="171" spans="1:15" x14ac:dyDescent="0.3">
      <c r="A171" t="s">
        <v>1078</v>
      </c>
      <c r="B171">
        <v>331140</v>
      </c>
      <c r="C171" s="148">
        <v>2</v>
      </c>
      <c r="D171" s="16" t="s">
        <v>80</v>
      </c>
      <c r="E171" s="16" t="s">
        <v>91</v>
      </c>
      <c r="F171" s="16" t="s">
        <v>587</v>
      </c>
      <c r="G171" s="247" t="s">
        <v>13</v>
      </c>
      <c r="H171" s="387">
        <v>0.28287500000000004</v>
      </c>
      <c r="I171" s="387">
        <v>2.2849999999999981E-2</v>
      </c>
      <c r="J171" s="387">
        <v>0.26002500000000006</v>
      </c>
      <c r="K171" s="232">
        <v>8.0777728678744956E-2</v>
      </c>
      <c r="L171" s="148" t="s">
        <v>539</v>
      </c>
      <c r="M171" s="148" t="s">
        <v>536</v>
      </c>
      <c r="N171" s="148">
        <v>12</v>
      </c>
      <c r="O171" t="s">
        <v>91</v>
      </c>
    </row>
    <row r="172" spans="1:15" x14ac:dyDescent="0.3">
      <c r="A172" t="s">
        <v>1107</v>
      </c>
      <c r="B172">
        <v>331350</v>
      </c>
      <c r="C172" s="148">
        <v>169</v>
      </c>
      <c r="D172" s="16" t="s">
        <v>103</v>
      </c>
      <c r="E172" s="16" t="s">
        <v>116</v>
      </c>
      <c r="F172" s="16" t="s">
        <v>701</v>
      </c>
      <c r="G172" s="247" t="s">
        <v>14</v>
      </c>
      <c r="H172" s="387">
        <v>0.54879999999999995</v>
      </c>
      <c r="I172" s="387">
        <v>0.30850833333333338</v>
      </c>
      <c r="J172" s="387">
        <v>0.24029166666666657</v>
      </c>
      <c r="K172" s="232">
        <v>0.56215075315840635</v>
      </c>
      <c r="L172" s="148" t="s">
        <v>539</v>
      </c>
      <c r="M172" s="148" t="s">
        <v>536</v>
      </c>
      <c r="N172" s="148">
        <v>12</v>
      </c>
      <c r="O172" t="s">
        <v>116</v>
      </c>
    </row>
    <row r="173" spans="1:15" x14ac:dyDescent="0.3">
      <c r="A173" t="s">
        <v>1189</v>
      </c>
      <c r="B173">
        <v>332670</v>
      </c>
      <c r="C173" s="148">
        <v>240</v>
      </c>
      <c r="D173" s="16" t="s">
        <v>240</v>
      </c>
      <c r="E173" s="16" t="s">
        <v>243</v>
      </c>
      <c r="F173" s="16" t="s">
        <v>842</v>
      </c>
      <c r="G173" s="247" t="s">
        <v>13</v>
      </c>
      <c r="H173" s="387">
        <v>0.61624999999999996</v>
      </c>
      <c r="I173" s="387">
        <v>0.34966666666666663</v>
      </c>
      <c r="J173" s="387">
        <v>0.26658333333333334</v>
      </c>
      <c r="K173" s="232">
        <v>0.56741041244083834</v>
      </c>
      <c r="L173" s="148" t="s">
        <v>539</v>
      </c>
      <c r="M173" s="148" t="s">
        <v>536</v>
      </c>
      <c r="N173" s="148">
        <v>12</v>
      </c>
      <c r="O173" t="s">
        <v>243</v>
      </c>
    </row>
    <row r="174" spans="1:15" x14ac:dyDescent="0.3">
      <c r="A174" t="s">
        <v>1108</v>
      </c>
      <c r="B174">
        <v>331360</v>
      </c>
      <c r="C174" s="148">
        <v>169</v>
      </c>
      <c r="D174" s="16" t="s">
        <v>103</v>
      </c>
      <c r="E174" s="16" t="s">
        <v>117</v>
      </c>
      <c r="F174" s="16" t="s">
        <v>643</v>
      </c>
      <c r="G174" s="247" t="s">
        <v>9</v>
      </c>
      <c r="H174" s="387">
        <v>0.53315000000000012</v>
      </c>
      <c r="I174" s="387">
        <v>0.27706666666666685</v>
      </c>
      <c r="J174" s="387">
        <v>0.25608333333333327</v>
      </c>
      <c r="K174" s="232">
        <v>0.5196786395323395</v>
      </c>
      <c r="L174" s="148" t="s">
        <v>539</v>
      </c>
      <c r="M174" s="148" t="s">
        <v>536</v>
      </c>
      <c r="N174" s="148">
        <v>12</v>
      </c>
      <c r="O174" t="s">
        <v>117</v>
      </c>
    </row>
    <row r="175" spans="1:15" x14ac:dyDescent="0.3">
      <c r="A175" t="s">
        <v>1184</v>
      </c>
      <c r="B175">
        <v>332030</v>
      </c>
      <c r="C175" s="148">
        <v>332</v>
      </c>
      <c r="D175" s="16" t="s">
        <v>234</v>
      </c>
      <c r="E175" s="16" t="s">
        <v>235</v>
      </c>
      <c r="F175" s="16" t="s">
        <v>833</v>
      </c>
      <c r="G175" s="247" t="s">
        <v>14</v>
      </c>
      <c r="H175" s="387">
        <v>0.71</v>
      </c>
      <c r="I175" s="387">
        <v>0.51933333333333342</v>
      </c>
      <c r="J175" s="387">
        <v>0.19066666666666654</v>
      </c>
      <c r="K175" s="232">
        <v>0.73145539906103307</v>
      </c>
      <c r="L175" s="148" t="s">
        <v>539</v>
      </c>
      <c r="M175" s="148" t="s">
        <v>536</v>
      </c>
      <c r="N175" s="148">
        <v>4</v>
      </c>
      <c r="O175" t="s">
        <v>235</v>
      </c>
    </row>
    <row r="176" spans="1:15" x14ac:dyDescent="0.3">
      <c r="A176" t="s">
        <v>1109</v>
      </c>
      <c r="B176">
        <v>331370</v>
      </c>
      <c r="C176" s="148">
        <v>169</v>
      </c>
      <c r="D176" s="16" t="s">
        <v>103</v>
      </c>
      <c r="E176" s="16" t="s">
        <v>118</v>
      </c>
      <c r="F176" s="16" t="s">
        <v>703</v>
      </c>
      <c r="G176" s="247" t="s">
        <v>14</v>
      </c>
      <c r="H176" s="387">
        <v>0.57139999999999991</v>
      </c>
      <c r="I176" s="387">
        <v>0.32996666666666663</v>
      </c>
      <c r="J176" s="387">
        <v>0.24143333333333331</v>
      </c>
      <c r="K176" s="232">
        <v>0.57747054019367638</v>
      </c>
      <c r="L176" s="148" t="s">
        <v>539</v>
      </c>
      <c r="M176" s="148" t="s">
        <v>536</v>
      </c>
      <c r="N176" s="148">
        <v>12</v>
      </c>
      <c r="O176" t="s">
        <v>118</v>
      </c>
    </row>
    <row r="177" spans="1:15" x14ac:dyDescent="0.3">
      <c r="A177" t="s">
        <v>1079</v>
      </c>
      <c r="B177">
        <v>331150</v>
      </c>
      <c r="C177" s="148">
        <v>2</v>
      </c>
      <c r="D177" t="s">
        <v>80</v>
      </c>
      <c r="E177" t="s">
        <v>92</v>
      </c>
      <c r="F177" t="s">
        <v>587</v>
      </c>
      <c r="G177" s="247" t="s">
        <v>13</v>
      </c>
      <c r="H177" s="387">
        <v>0.28287500000000004</v>
      </c>
      <c r="I177" s="387">
        <v>2.2849999999999981E-2</v>
      </c>
      <c r="J177" s="387">
        <v>0.26002500000000006</v>
      </c>
      <c r="K177" s="232">
        <v>8.0777728678744956E-2</v>
      </c>
      <c r="L177" s="148" t="s">
        <v>539</v>
      </c>
      <c r="M177" s="148" t="s">
        <v>536</v>
      </c>
      <c r="N177" s="148">
        <v>12</v>
      </c>
      <c r="O177" t="s">
        <v>92</v>
      </c>
    </row>
    <row r="178" spans="1:15" x14ac:dyDescent="0.3">
      <c r="A178" t="s">
        <v>1206</v>
      </c>
      <c r="B178">
        <v>0</v>
      </c>
      <c r="C178" s="148">
        <v>18</v>
      </c>
      <c r="D178" s="16" t="s">
        <v>894</v>
      </c>
      <c r="E178" s="16" t="s">
        <v>529</v>
      </c>
      <c r="F178" s="16" t="s">
        <v>585</v>
      </c>
      <c r="G178" s="247" t="s">
        <v>12</v>
      </c>
      <c r="H178" s="387">
        <v>0.21528861266752253</v>
      </c>
      <c r="I178" s="387">
        <v>0</v>
      </c>
      <c r="J178" s="387">
        <v>0.21528861266752253</v>
      </c>
      <c r="K178" s="232">
        <v>0</v>
      </c>
      <c r="L178" s="148" t="s">
        <v>538</v>
      </c>
      <c r="M178" s="148" t="s">
        <v>1062</v>
      </c>
      <c r="N178" s="148">
        <v>0</v>
      </c>
      <c r="O178" t="s">
        <v>530</v>
      </c>
    </row>
    <row r="179" spans="1:15" x14ac:dyDescent="0.3">
      <c r="A179" t="s">
        <v>1185</v>
      </c>
      <c r="B179">
        <v>332040</v>
      </c>
      <c r="C179" s="148">
        <v>681</v>
      </c>
      <c r="D179" s="16" t="s">
        <v>236</v>
      </c>
      <c r="E179" s="16" t="s">
        <v>237</v>
      </c>
      <c r="F179" s="16" t="s">
        <v>835</v>
      </c>
      <c r="G179" s="247" t="s">
        <v>6</v>
      </c>
      <c r="H179" s="387">
        <v>0.91934166666666695</v>
      </c>
      <c r="I179" s="387">
        <v>0.62110000000000021</v>
      </c>
      <c r="J179" s="387">
        <v>0.29824166666666674</v>
      </c>
      <c r="K179" s="232">
        <v>0.67559213567679777</v>
      </c>
      <c r="L179" s="148" t="s">
        <v>539</v>
      </c>
      <c r="M179" s="148" t="s">
        <v>536</v>
      </c>
      <c r="N179" s="148">
        <v>12</v>
      </c>
      <c r="O179" t="s">
        <v>237</v>
      </c>
    </row>
    <row r="180" spans="1:15" x14ac:dyDescent="0.3">
      <c r="A180" t="s">
        <v>1186</v>
      </c>
      <c r="B180">
        <v>332050</v>
      </c>
      <c r="C180" s="148">
        <v>280</v>
      </c>
      <c r="D180" s="16" t="s">
        <v>238</v>
      </c>
      <c r="E180" s="16" t="s">
        <v>535</v>
      </c>
      <c r="F180" s="16" t="s">
        <v>837</v>
      </c>
      <c r="G180" s="247" t="s">
        <v>6</v>
      </c>
      <c r="H180" s="387">
        <v>0.64583333333333337</v>
      </c>
      <c r="I180" s="387">
        <v>0.37895000000000006</v>
      </c>
      <c r="J180" s="387">
        <v>0.26688333333333331</v>
      </c>
      <c r="K180" s="232">
        <v>0.58676129032258073</v>
      </c>
      <c r="L180" s="148" t="s">
        <v>539</v>
      </c>
      <c r="M180" s="148" t="s">
        <v>536</v>
      </c>
      <c r="N180" s="148">
        <v>12</v>
      </c>
      <c r="O180" t="s">
        <v>838</v>
      </c>
    </row>
    <row r="181" spans="1:15" x14ac:dyDescent="0.3">
      <c r="A181" t="s">
        <v>1190</v>
      </c>
      <c r="B181">
        <v>332680</v>
      </c>
      <c r="C181" s="148">
        <v>240</v>
      </c>
      <c r="D181" s="16" t="s">
        <v>240</v>
      </c>
      <c r="E181" s="16" t="s">
        <v>244</v>
      </c>
      <c r="F181" s="16" t="s">
        <v>844</v>
      </c>
      <c r="G181" s="247" t="s">
        <v>13</v>
      </c>
      <c r="H181" s="387">
        <v>0.61624999999999996</v>
      </c>
      <c r="I181" s="387">
        <v>0.34966666666666663</v>
      </c>
      <c r="J181" s="387">
        <v>0.26658333333333334</v>
      </c>
      <c r="K181" s="232">
        <v>0.56741041244083834</v>
      </c>
      <c r="L181" s="148" t="s">
        <v>539</v>
      </c>
      <c r="M181" s="148" t="s">
        <v>536</v>
      </c>
      <c r="N181" s="148">
        <v>12</v>
      </c>
      <c r="O181" t="s">
        <v>244</v>
      </c>
    </row>
    <row r="182" spans="1:15" x14ac:dyDescent="0.3">
      <c r="A182" t="s">
        <v>1223</v>
      </c>
      <c r="B182">
        <v>332370</v>
      </c>
      <c r="C182" s="148">
        <v>254</v>
      </c>
      <c r="D182" s="16" t="s">
        <v>303</v>
      </c>
      <c r="E182" s="16" t="s">
        <v>306</v>
      </c>
      <c r="F182" s="16" t="s">
        <v>932</v>
      </c>
      <c r="G182" s="247" t="s">
        <v>10</v>
      </c>
      <c r="H182" s="387">
        <v>0.20413333333333328</v>
      </c>
      <c r="I182" s="387">
        <v>0</v>
      </c>
      <c r="J182" s="387">
        <v>0.20413333333333328</v>
      </c>
      <c r="K182" s="232">
        <v>0</v>
      </c>
      <c r="L182" s="148" t="s">
        <v>539</v>
      </c>
      <c r="M182" s="148" t="s">
        <v>536</v>
      </c>
      <c r="N182" s="148">
        <v>12</v>
      </c>
      <c r="O182" t="s">
        <v>306</v>
      </c>
    </row>
    <row r="183" spans="1:15" x14ac:dyDescent="0.3">
      <c r="A183" t="s">
        <v>1110</v>
      </c>
      <c r="B183">
        <v>331720</v>
      </c>
      <c r="C183" s="148">
        <v>169</v>
      </c>
      <c r="D183" s="16" t="s">
        <v>103</v>
      </c>
      <c r="E183" s="16" t="s">
        <v>395</v>
      </c>
      <c r="F183" s="16" t="s">
        <v>689</v>
      </c>
      <c r="G183" s="247" t="s">
        <v>9</v>
      </c>
      <c r="H183" s="387">
        <v>0.53669999999999984</v>
      </c>
      <c r="I183" s="387">
        <v>0.29700833333333321</v>
      </c>
      <c r="J183" s="387">
        <v>0.23969166666666661</v>
      </c>
      <c r="K183" s="232">
        <v>0.55339730451524738</v>
      </c>
      <c r="L183" s="148" t="s">
        <v>539</v>
      </c>
      <c r="M183" s="148" t="s">
        <v>536</v>
      </c>
      <c r="N183" s="148">
        <v>12</v>
      </c>
      <c r="O183" t="s">
        <v>395</v>
      </c>
    </row>
    <row r="184" spans="1:15" x14ac:dyDescent="0.3">
      <c r="A184" t="s">
        <v>1111</v>
      </c>
      <c r="B184">
        <v>331380</v>
      </c>
      <c r="C184" s="148">
        <v>169</v>
      </c>
      <c r="D184" s="16" t="s">
        <v>103</v>
      </c>
      <c r="E184" s="16" t="s">
        <v>119</v>
      </c>
      <c r="F184" s="16" t="s">
        <v>705</v>
      </c>
      <c r="G184" s="247" t="s">
        <v>14</v>
      </c>
      <c r="H184" s="387">
        <v>0.55290000000000006</v>
      </c>
      <c r="I184" s="387">
        <v>0.3124083333333334</v>
      </c>
      <c r="J184" s="387">
        <v>0.24049166666666663</v>
      </c>
      <c r="K184" s="232">
        <v>0.56503587146560563</v>
      </c>
      <c r="L184" s="148" t="s">
        <v>539</v>
      </c>
      <c r="M184" s="148" t="s">
        <v>536</v>
      </c>
      <c r="N184" s="148">
        <v>12</v>
      </c>
      <c r="O184" t="s">
        <v>119</v>
      </c>
    </row>
    <row r="185" spans="1:15" x14ac:dyDescent="0.3">
      <c r="A185" t="s">
        <v>1151</v>
      </c>
      <c r="B185">
        <v>331740</v>
      </c>
      <c r="C185" s="148">
        <v>683</v>
      </c>
      <c r="D185" s="16" t="s">
        <v>154</v>
      </c>
      <c r="E185" s="16" t="s">
        <v>155</v>
      </c>
      <c r="F185" s="16" t="s">
        <v>725</v>
      </c>
      <c r="G185" s="247" t="s">
        <v>8</v>
      </c>
      <c r="H185" s="387">
        <v>0.70000000000000007</v>
      </c>
      <c r="I185" s="387">
        <v>0.40878333333333344</v>
      </c>
      <c r="J185" s="387">
        <v>0.29121666666666662</v>
      </c>
      <c r="K185" s="232">
        <v>0.58397619047619054</v>
      </c>
      <c r="L185" s="148" t="s">
        <v>539</v>
      </c>
      <c r="M185" s="148" t="s">
        <v>536</v>
      </c>
      <c r="N185" s="148">
        <v>12</v>
      </c>
      <c r="O185" t="s">
        <v>155</v>
      </c>
    </row>
    <row r="186" spans="1:15" x14ac:dyDescent="0.3">
      <c r="A186" t="s">
        <v>1112</v>
      </c>
      <c r="B186">
        <v>331390</v>
      </c>
      <c r="C186" s="148">
        <v>169</v>
      </c>
      <c r="D186" s="16" t="s">
        <v>103</v>
      </c>
      <c r="E186" s="16" t="s">
        <v>120</v>
      </c>
      <c r="F186" s="16" t="s">
        <v>645</v>
      </c>
      <c r="G186" s="247" t="s">
        <v>9</v>
      </c>
      <c r="H186" s="387">
        <v>0.5240999999999999</v>
      </c>
      <c r="I186" s="387">
        <v>0.27070833333333327</v>
      </c>
      <c r="J186" s="387">
        <v>0.25339166666666663</v>
      </c>
      <c r="K186" s="232">
        <v>0.51652038415060741</v>
      </c>
      <c r="L186" s="148" t="s">
        <v>539</v>
      </c>
      <c r="M186" s="148" t="s">
        <v>536</v>
      </c>
      <c r="N186" s="148">
        <v>12</v>
      </c>
      <c r="O186" t="s">
        <v>120</v>
      </c>
    </row>
    <row r="187" spans="1:15" x14ac:dyDescent="0.3">
      <c r="A187" t="s">
        <v>1113</v>
      </c>
      <c r="B187">
        <v>331400</v>
      </c>
      <c r="C187" s="148">
        <v>169</v>
      </c>
      <c r="D187" s="16" t="s">
        <v>103</v>
      </c>
      <c r="E187" s="16" t="s">
        <v>121</v>
      </c>
      <c r="F187" s="16" t="s">
        <v>647</v>
      </c>
      <c r="G187" s="247" t="s">
        <v>11</v>
      </c>
      <c r="H187" s="387">
        <v>0.628</v>
      </c>
      <c r="I187" s="387">
        <v>0.3837666666666667</v>
      </c>
      <c r="J187" s="387">
        <v>0.24423333333333333</v>
      </c>
      <c r="K187" s="232">
        <v>0.61109341825902341</v>
      </c>
      <c r="L187" s="148" t="s">
        <v>539</v>
      </c>
      <c r="M187" s="148" t="s">
        <v>536</v>
      </c>
      <c r="N187" s="148">
        <v>12</v>
      </c>
      <c r="O187" t="s">
        <v>121</v>
      </c>
    </row>
    <row r="188" spans="1:15" x14ac:dyDescent="0.3">
      <c r="A188" t="s">
        <v>1262</v>
      </c>
      <c r="B188">
        <v>332070</v>
      </c>
      <c r="C188" s="148">
        <v>289</v>
      </c>
      <c r="D188" s="16" t="s">
        <v>253</v>
      </c>
      <c r="E188" s="16" t="s">
        <v>254</v>
      </c>
      <c r="F188" s="16" t="s">
        <v>856</v>
      </c>
      <c r="G188" s="247" t="s">
        <v>4</v>
      </c>
      <c r="H188" s="387">
        <v>0</v>
      </c>
      <c r="I188" s="387">
        <v>0</v>
      </c>
      <c r="J188" s="387">
        <v>0</v>
      </c>
      <c r="K188" s="232">
        <v>0</v>
      </c>
      <c r="L188" s="148" t="s">
        <v>539</v>
      </c>
      <c r="M188" s="148">
        <v>0</v>
      </c>
      <c r="N188" s="148">
        <v>0</v>
      </c>
      <c r="O188" t="s">
        <v>254</v>
      </c>
    </row>
    <row r="189" spans="1:15" x14ac:dyDescent="0.3">
      <c r="A189" t="s">
        <v>1195</v>
      </c>
      <c r="B189">
        <v>332080</v>
      </c>
      <c r="C189" s="148">
        <v>446</v>
      </c>
      <c r="D189" s="16" t="s">
        <v>401</v>
      </c>
      <c r="E189" s="16" t="s">
        <v>402</v>
      </c>
      <c r="F189" s="16" t="s">
        <v>858</v>
      </c>
      <c r="G189" s="247" t="s">
        <v>9</v>
      </c>
      <c r="H189" s="387">
        <v>0.6767833333333334</v>
      </c>
      <c r="I189" s="387">
        <v>0.44869999999999999</v>
      </c>
      <c r="J189" s="387">
        <v>0.22808333333333339</v>
      </c>
      <c r="K189" s="232">
        <v>0.66298913980348206</v>
      </c>
      <c r="L189" s="148" t="s">
        <v>539</v>
      </c>
      <c r="M189" s="148" t="s">
        <v>536</v>
      </c>
      <c r="N189" s="148">
        <v>12</v>
      </c>
      <c r="O189" t="s">
        <v>402</v>
      </c>
    </row>
    <row r="190" spans="1:15" x14ac:dyDescent="0.3">
      <c r="A190" t="s">
        <v>1114</v>
      </c>
      <c r="B190">
        <v>331410</v>
      </c>
      <c r="C190" s="148">
        <v>169</v>
      </c>
      <c r="D190" s="16" t="s">
        <v>103</v>
      </c>
      <c r="E190" s="16" t="s">
        <v>122</v>
      </c>
      <c r="F190" s="16" t="s">
        <v>649</v>
      </c>
      <c r="G190" s="247" t="s">
        <v>11</v>
      </c>
      <c r="H190" s="387">
        <v>0.59919999999999984</v>
      </c>
      <c r="I190" s="387">
        <v>0.35640833333333322</v>
      </c>
      <c r="J190" s="387">
        <v>0.2427916666666666</v>
      </c>
      <c r="K190" s="232">
        <v>0.59480696484201157</v>
      </c>
      <c r="L190" s="148" t="s">
        <v>539</v>
      </c>
      <c r="M190" s="148" t="s">
        <v>536</v>
      </c>
      <c r="N190" s="148">
        <v>12</v>
      </c>
      <c r="O190" t="s">
        <v>122</v>
      </c>
    </row>
    <row r="191" spans="1:15" x14ac:dyDescent="0.3">
      <c r="A191" t="s">
        <v>1080</v>
      </c>
      <c r="B191">
        <v>331155</v>
      </c>
      <c r="C191" s="148">
        <v>2</v>
      </c>
      <c r="D191" s="16" t="s">
        <v>80</v>
      </c>
      <c r="E191" s="16" t="s">
        <v>98</v>
      </c>
      <c r="F191" s="16" t="s">
        <v>587</v>
      </c>
      <c r="G191" s="247" t="s">
        <v>13</v>
      </c>
      <c r="H191" s="387">
        <v>0.28287500000000004</v>
      </c>
      <c r="I191" s="387">
        <v>2.2849999999999981E-2</v>
      </c>
      <c r="J191" s="387">
        <v>0.26002500000000006</v>
      </c>
      <c r="K191" s="232">
        <v>8.0777728678744956E-2</v>
      </c>
      <c r="L191" s="148" t="s">
        <v>539</v>
      </c>
      <c r="M191" s="148" t="s">
        <v>536</v>
      </c>
      <c r="N191" s="148">
        <v>12</v>
      </c>
      <c r="O191" t="s">
        <v>98</v>
      </c>
    </row>
    <row r="192" spans="1:15" x14ac:dyDescent="0.3">
      <c r="A192" t="s">
        <v>1191</v>
      </c>
      <c r="B192">
        <v>332700</v>
      </c>
      <c r="C192" s="148">
        <v>240</v>
      </c>
      <c r="D192" s="16" t="s">
        <v>240</v>
      </c>
      <c r="E192" s="16" t="s">
        <v>400</v>
      </c>
      <c r="F192" s="16" t="s">
        <v>1268</v>
      </c>
      <c r="G192" s="247" t="s">
        <v>13</v>
      </c>
      <c r="H192" s="387">
        <v>0.61624999999999996</v>
      </c>
      <c r="I192" s="387">
        <v>0.34966666666666663</v>
      </c>
      <c r="J192" s="387">
        <v>0.26658333333333334</v>
      </c>
      <c r="K192" s="232">
        <v>0.56741041244083834</v>
      </c>
      <c r="L192" s="148" t="s">
        <v>539</v>
      </c>
      <c r="M192" s="148" t="s">
        <v>536</v>
      </c>
      <c r="N192" s="148">
        <v>12</v>
      </c>
      <c r="O192" t="s">
        <v>400</v>
      </c>
    </row>
    <row r="193" spans="1:16" x14ac:dyDescent="0.3">
      <c r="A193" t="s">
        <v>1115</v>
      </c>
      <c r="B193">
        <v>332090</v>
      </c>
      <c r="C193" s="148">
        <v>407</v>
      </c>
      <c r="D193" s="16" t="s">
        <v>255</v>
      </c>
      <c r="E193" s="16" t="s">
        <v>256</v>
      </c>
      <c r="F193" s="16" t="s">
        <v>680</v>
      </c>
      <c r="G193" s="247" t="s">
        <v>11</v>
      </c>
      <c r="H193" s="387">
        <v>0.61780000000000002</v>
      </c>
      <c r="I193" s="387">
        <v>0.37406666666666666</v>
      </c>
      <c r="J193" s="387">
        <v>0.24373333333333336</v>
      </c>
      <c r="K193" s="232">
        <v>0.60548181720082006</v>
      </c>
      <c r="L193" s="148" t="s">
        <v>539</v>
      </c>
      <c r="M193" s="148" t="s">
        <v>536</v>
      </c>
      <c r="N193" s="148">
        <v>12</v>
      </c>
      <c r="O193" t="s">
        <v>256</v>
      </c>
      <c r="P193" s="26"/>
    </row>
    <row r="194" spans="1:16" x14ac:dyDescent="0.3">
      <c r="A194" t="s">
        <v>1197</v>
      </c>
      <c r="B194">
        <v>332100</v>
      </c>
      <c r="C194" s="148">
        <v>660</v>
      </c>
      <c r="D194" s="16" t="s">
        <v>258</v>
      </c>
      <c r="E194" s="16" t="s">
        <v>259</v>
      </c>
      <c r="F194" s="16" t="s">
        <v>876</v>
      </c>
      <c r="G194" s="247" t="s">
        <v>6</v>
      </c>
      <c r="H194" s="387">
        <v>0.90000000000000024</v>
      </c>
      <c r="I194" s="387">
        <v>0.66988333333333361</v>
      </c>
      <c r="J194" s="387">
        <v>0.23011666666666666</v>
      </c>
      <c r="K194" s="232">
        <v>0.74431481481481487</v>
      </c>
      <c r="L194" s="148" t="s">
        <v>539</v>
      </c>
      <c r="M194" s="148" t="s">
        <v>536</v>
      </c>
      <c r="N194" s="148">
        <v>6</v>
      </c>
      <c r="O194" t="s">
        <v>259</v>
      </c>
    </row>
    <row r="195" spans="1:16" x14ac:dyDescent="0.3">
      <c r="A195" t="s">
        <v>1218</v>
      </c>
      <c r="B195">
        <v>332110</v>
      </c>
      <c r="C195" s="148">
        <v>661</v>
      </c>
      <c r="D195" s="16" t="s">
        <v>297</v>
      </c>
      <c r="E195" s="16" t="s">
        <v>298</v>
      </c>
      <c r="F195" s="16" t="s">
        <v>922</v>
      </c>
      <c r="G195" s="247" t="s">
        <v>6</v>
      </c>
      <c r="H195" s="387">
        <v>0.5</v>
      </c>
      <c r="I195" s="387">
        <v>0.28289999999999993</v>
      </c>
      <c r="J195" s="387">
        <v>0.21710000000000004</v>
      </c>
      <c r="K195" s="232">
        <v>0.56579999999999986</v>
      </c>
      <c r="L195" s="148" t="s">
        <v>539</v>
      </c>
      <c r="M195" s="148" t="s">
        <v>536</v>
      </c>
      <c r="N195" s="148">
        <v>6</v>
      </c>
      <c r="O195" t="s">
        <v>298</v>
      </c>
    </row>
    <row r="196" spans="1:16" x14ac:dyDescent="0.3">
      <c r="A196" t="s">
        <v>1235</v>
      </c>
      <c r="B196">
        <v>332510</v>
      </c>
      <c r="C196" s="148">
        <v>395</v>
      </c>
      <c r="D196" s="16" t="s">
        <v>330</v>
      </c>
      <c r="E196" s="16" t="s">
        <v>331</v>
      </c>
      <c r="F196" s="16" t="s">
        <v>960</v>
      </c>
      <c r="G196" s="247" t="s">
        <v>9</v>
      </c>
      <c r="H196" s="387">
        <v>0.65000000000000013</v>
      </c>
      <c r="I196" s="387">
        <v>0.31991666666666679</v>
      </c>
      <c r="J196" s="387">
        <v>0.33008333333333334</v>
      </c>
      <c r="K196" s="232">
        <v>0.49217948717948728</v>
      </c>
      <c r="L196" s="148" t="s">
        <v>539</v>
      </c>
      <c r="M196" s="148" t="s">
        <v>536</v>
      </c>
      <c r="N196" s="148">
        <v>6</v>
      </c>
      <c r="O196" t="s">
        <v>331</v>
      </c>
    </row>
    <row r="197" spans="1:16" x14ac:dyDescent="0.3">
      <c r="A197" t="s">
        <v>1116</v>
      </c>
      <c r="B197">
        <v>332120</v>
      </c>
      <c r="C197" s="148">
        <v>285</v>
      </c>
      <c r="D197" s="16" t="s">
        <v>1280</v>
      </c>
      <c r="E197" s="16" t="s">
        <v>123</v>
      </c>
      <c r="F197" s="16" t="s">
        <v>651</v>
      </c>
      <c r="G197" s="247" t="s">
        <v>9</v>
      </c>
      <c r="H197" s="387">
        <v>0.56979999999999997</v>
      </c>
      <c r="I197" s="387">
        <v>0.32846666666666668</v>
      </c>
      <c r="J197" s="387">
        <v>0.24133333333333332</v>
      </c>
      <c r="K197" s="232">
        <v>0.57645957645957657</v>
      </c>
      <c r="L197" s="148" t="s">
        <v>539</v>
      </c>
      <c r="M197" s="148" t="s">
        <v>536</v>
      </c>
      <c r="N197" s="148">
        <v>12</v>
      </c>
      <c r="O197" t="s">
        <v>123</v>
      </c>
    </row>
    <row r="198" spans="1:16" x14ac:dyDescent="0.3">
      <c r="A198" t="s">
        <v>1198</v>
      </c>
      <c r="B198">
        <v>332130</v>
      </c>
      <c r="C198" s="148">
        <v>17</v>
      </c>
      <c r="D198" s="16" t="s">
        <v>260</v>
      </c>
      <c r="E198" s="16" t="s">
        <v>261</v>
      </c>
      <c r="F198" s="16" t="s">
        <v>878</v>
      </c>
      <c r="G198" s="247" t="s">
        <v>11</v>
      </c>
      <c r="H198" s="387">
        <v>0.39493333333333336</v>
      </c>
      <c r="I198" s="387">
        <v>0.17605000000000004</v>
      </c>
      <c r="J198" s="387">
        <v>0.21888333333333332</v>
      </c>
      <c r="K198" s="232">
        <v>0.44577143821742071</v>
      </c>
      <c r="L198" s="148" t="s">
        <v>539</v>
      </c>
      <c r="M198" s="148" t="s">
        <v>536</v>
      </c>
      <c r="N198" s="148">
        <v>12</v>
      </c>
      <c r="O198" t="s">
        <v>261</v>
      </c>
    </row>
  </sheetData>
  <sortState xmlns:xlrd2="http://schemas.microsoft.com/office/spreadsheetml/2017/richdata2" ref="A5:P198">
    <sortCondition ref="A5:A198"/>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activeCell="A3" sqref="A3"/>
      <selection pane="bottomLeft"/>
    </sheetView>
  </sheetViews>
  <sheetFormatPr defaultColWidth="9.109375" defaultRowHeight="14.4" x14ac:dyDescent="0.3"/>
  <cols>
    <col min="1" max="1" width="12" customWidth="1"/>
    <col min="2" max="2" width="12.33203125" customWidth="1"/>
    <col min="3" max="9" width="10" customWidth="1"/>
    <col min="10" max="10" width="10" style="50"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27" t="s">
        <v>2188</v>
      </c>
      <c r="B1" s="328"/>
      <c r="C1" s="328"/>
      <c r="D1" s="328"/>
    </row>
    <row r="2" spans="1:19" x14ac:dyDescent="0.3">
      <c r="A2" s="91" t="s">
        <v>2171</v>
      </c>
      <c r="B2" s="91"/>
      <c r="C2" s="91"/>
      <c r="D2" s="91"/>
      <c r="E2" s="91"/>
      <c r="F2" s="91"/>
      <c r="G2" s="91"/>
      <c r="H2" s="91"/>
      <c r="I2" s="91"/>
      <c r="J2" s="91"/>
    </row>
    <row r="3" spans="1:19" ht="30" customHeight="1" x14ac:dyDescent="0.3">
      <c r="A3" s="401" t="s">
        <v>456</v>
      </c>
      <c r="B3" s="401" t="s">
        <v>385</v>
      </c>
      <c r="C3" s="402" t="s">
        <v>32</v>
      </c>
      <c r="D3" s="403"/>
      <c r="E3" s="404" t="s">
        <v>457</v>
      </c>
      <c r="F3" s="405"/>
      <c r="G3" s="404" t="s">
        <v>41</v>
      </c>
      <c r="H3" s="405"/>
      <c r="I3" s="399" t="s">
        <v>58</v>
      </c>
      <c r="J3" s="399"/>
    </row>
    <row r="4" spans="1:19" ht="43.2" x14ac:dyDescent="0.3">
      <c r="A4" s="401"/>
      <c r="B4" s="401"/>
      <c r="C4" s="92" t="s">
        <v>458</v>
      </c>
      <c r="D4" s="93" t="s">
        <v>459</v>
      </c>
      <c r="E4" s="92" t="s">
        <v>458</v>
      </c>
      <c r="F4" s="93" t="s">
        <v>459</v>
      </c>
      <c r="G4" s="92" t="s">
        <v>458</v>
      </c>
      <c r="H4" s="93" t="s">
        <v>459</v>
      </c>
      <c r="I4" s="94" t="s">
        <v>458</v>
      </c>
      <c r="J4" s="95" t="s">
        <v>459</v>
      </c>
      <c r="K4" s="25"/>
      <c r="M4" s="26"/>
      <c r="N4" s="15"/>
      <c r="O4" s="15"/>
      <c r="P4" s="15"/>
      <c r="Q4" s="15"/>
      <c r="R4" s="15"/>
      <c r="S4" s="15"/>
    </row>
    <row r="5" spans="1:19" x14ac:dyDescent="0.3">
      <c r="A5" s="96">
        <v>1963</v>
      </c>
      <c r="B5" s="97">
        <v>202243</v>
      </c>
      <c r="C5" s="97">
        <v>72575</v>
      </c>
      <c r="D5" s="98">
        <v>0.35885049173518985</v>
      </c>
      <c r="E5" s="97">
        <v>47368</v>
      </c>
      <c r="F5" s="98">
        <v>0.23421329786445019</v>
      </c>
      <c r="G5" s="97">
        <v>82300</v>
      </c>
      <c r="H5" s="98">
        <v>0.40693621040035999</v>
      </c>
      <c r="I5" s="99"/>
      <c r="J5" s="100"/>
      <c r="M5" s="26"/>
      <c r="N5" s="15"/>
      <c r="O5" s="15"/>
      <c r="P5" s="15"/>
      <c r="Q5" s="15"/>
      <c r="R5" s="15"/>
      <c r="S5" s="15"/>
    </row>
    <row r="6" spans="1:19" x14ac:dyDescent="0.3">
      <c r="A6" s="96">
        <v>1964</v>
      </c>
      <c r="B6" s="97">
        <v>218582</v>
      </c>
      <c r="C6" s="97">
        <v>86800</v>
      </c>
      <c r="D6" s="98">
        <v>0.39710497662204575</v>
      </c>
      <c r="E6" s="97">
        <v>49482</v>
      </c>
      <c r="F6" s="98">
        <v>0.22637728632732795</v>
      </c>
      <c r="G6" s="97">
        <v>82300</v>
      </c>
      <c r="H6" s="98">
        <v>0.3765177370506263</v>
      </c>
      <c r="I6" s="99"/>
      <c r="J6" s="100"/>
      <c r="M6" s="26"/>
      <c r="N6" s="15"/>
      <c r="O6" s="15"/>
      <c r="P6" s="15"/>
      <c r="Q6" s="15"/>
      <c r="R6" s="15"/>
      <c r="S6" s="15"/>
    </row>
    <row r="7" spans="1:19" x14ac:dyDescent="0.3">
      <c r="A7" s="96">
        <v>1965</v>
      </c>
      <c r="B7" s="97">
        <v>242812</v>
      </c>
      <c r="C7" s="97">
        <v>101150</v>
      </c>
      <c r="D7" s="98">
        <v>0.41657743439368727</v>
      </c>
      <c r="E7" s="97">
        <v>59437</v>
      </c>
      <c r="F7" s="98">
        <v>0.24478608964960547</v>
      </c>
      <c r="G7" s="97">
        <v>82225</v>
      </c>
      <c r="H7" s="98">
        <v>0.33863647595670726</v>
      </c>
      <c r="I7" s="99"/>
      <c r="J7" s="100"/>
      <c r="M7" s="26"/>
      <c r="N7" s="15"/>
      <c r="O7" s="15"/>
      <c r="P7" s="15"/>
      <c r="Q7" s="15"/>
      <c r="R7" s="15"/>
      <c r="S7" s="15"/>
    </row>
    <row r="8" spans="1:19" x14ac:dyDescent="0.3">
      <c r="A8" s="96">
        <v>1966</v>
      </c>
      <c r="B8" s="97">
        <v>254148</v>
      </c>
      <c r="C8" s="97">
        <v>102650</v>
      </c>
      <c r="D8" s="98">
        <v>0.40389851582542458</v>
      </c>
      <c r="E8" s="97">
        <v>69273</v>
      </c>
      <c r="F8" s="98">
        <v>0.2725695264176779</v>
      </c>
      <c r="G8" s="97">
        <v>82225</v>
      </c>
      <c r="H8" s="98">
        <v>0.32353195775689758</v>
      </c>
      <c r="I8" s="99"/>
      <c r="J8" s="100"/>
      <c r="M8" s="26"/>
      <c r="N8" s="15"/>
      <c r="O8" s="15"/>
      <c r="P8" s="15"/>
      <c r="Q8" s="15"/>
      <c r="R8" s="15"/>
      <c r="S8" s="15"/>
    </row>
    <row r="9" spans="1:19" x14ac:dyDescent="0.3">
      <c r="A9" s="96">
        <v>1967</v>
      </c>
      <c r="B9" s="97">
        <v>260273</v>
      </c>
      <c r="C9" s="97">
        <v>102650</v>
      </c>
      <c r="D9" s="98">
        <v>0.39439357904969014</v>
      </c>
      <c r="E9" s="97">
        <v>81023</v>
      </c>
      <c r="F9" s="98">
        <v>0.3113000580160063</v>
      </c>
      <c r="G9" s="97">
        <v>76600</v>
      </c>
      <c r="H9" s="98">
        <v>0.29430636293430362</v>
      </c>
      <c r="I9" s="99"/>
      <c r="J9" s="100"/>
      <c r="M9" s="26"/>
      <c r="N9" s="15"/>
      <c r="O9" s="15"/>
      <c r="P9" s="15"/>
      <c r="Q9" s="15"/>
      <c r="R9" s="15"/>
      <c r="S9" s="15"/>
    </row>
    <row r="10" spans="1:19" x14ac:dyDescent="0.3">
      <c r="A10" s="96">
        <v>1968</v>
      </c>
      <c r="B10" s="97">
        <v>339688</v>
      </c>
      <c r="C10" s="97">
        <v>171450</v>
      </c>
      <c r="D10" s="98">
        <v>0.50472786792586133</v>
      </c>
      <c r="E10" s="97">
        <v>89538</v>
      </c>
      <c r="F10" s="98">
        <v>0.26358894043946207</v>
      </c>
      <c r="G10" s="97">
        <v>78700</v>
      </c>
      <c r="H10" s="98">
        <v>0.23168319163467652</v>
      </c>
      <c r="I10" s="99"/>
      <c r="J10" s="100"/>
      <c r="M10" s="26"/>
      <c r="N10" s="15"/>
      <c r="O10" s="15"/>
      <c r="P10" s="15"/>
      <c r="Q10" s="15"/>
      <c r="R10" s="15"/>
      <c r="S10" s="15"/>
    </row>
    <row r="11" spans="1:19" x14ac:dyDescent="0.3">
      <c r="A11" s="96">
        <v>1969</v>
      </c>
      <c r="B11" s="97">
        <v>347013</v>
      </c>
      <c r="C11" s="97">
        <v>171450</v>
      </c>
      <c r="D11" s="98">
        <v>0.49407370905412767</v>
      </c>
      <c r="E11" s="97">
        <v>98963</v>
      </c>
      <c r="F11" s="98">
        <v>0.2851852812430658</v>
      </c>
      <c r="G11" s="97">
        <v>76600</v>
      </c>
      <c r="H11" s="98">
        <v>0.22074100970280652</v>
      </c>
      <c r="I11" s="99"/>
      <c r="J11" s="100"/>
      <c r="M11" s="26"/>
      <c r="N11" s="15"/>
      <c r="O11" s="15"/>
      <c r="P11" s="15"/>
      <c r="Q11" s="15"/>
      <c r="R11" s="15"/>
      <c r="S11" s="15"/>
    </row>
    <row r="12" spans="1:19" x14ac:dyDescent="0.3">
      <c r="A12" s="96">
        <v>1970</v>
      </c>
      <c r="B12" s="97">
        <v>406596</v>
      </c>
      <c r="C12" s="97">
        <v>206740</v>
      </c>
      <c r="D12" s="98">
        <v>0.50846540546390029</v>
      </c>
      <c r="E12" s="97">
        <v>123256</v>
      </c>
      <c r="F12" s="98">
        <v>0.30314120158584934</v>
      </c>
      <c r="G12" s="97">
        <v>76600</v>
      </c>
      <c r="H12" s="98">
        <v>0.18839339295025037</v>
      </c>
      <c r="I12" s="99"/>
      <c r="J12" s="100"/>
      <c r="M12" s="26"/>
      <c r="N12" s="15"/>
      <c r="O12" s="15"/>
      <c r="P12" s="15"/>
      <c r="Q12" s="15"/>
      <c r="R12" s="15"/>
      <c r="S12" s="15"/>
    </row>
    <row r="13" spans="1:19" x14ac:dyDescent="0.3">
      <c r="A13" s="96">
        <v>1971</v>
      </c>
      <c r="B13" s="97">
        <v>472955</v>
      </c>
      <c r="C13" s="97">
        <v>257053</v>
      </c>
      <c r="D13" s="98">
        <v>0.54350413887156279</v>
      </c>
      <c r="E13" s="97">
        <v>140627</v>
      </c>
      <c r="F13" s="98">
        <v>0.29733695594718312</v>
      </c>
      <c r="G13" s="97">
        <v>75275</v>
      </c>
      <c r="H13" s="98">
        <v>0.15915890518125403</v>
      </c>
      <c r="I13" s="99"/>
      <c r="J13" s="100"/>
      <c r="M13" s="26"/>
      <c r="N13" s="15"/>
      <c r="O13" s="15"/>
      <c r="P13" s="15"/>
      <c r="Q13" s="15"/>
      <c r="R13" s="15"/>
      <c r="S13" s="15"/>
    </row>
    <row r="14" spans="1:19" x14ac:dyDescent="0.3">
      <c r="A14" s="96">
        <v>1972</v>
      </c>
      <c r="B14" s="97">
        <v>533639</v>
      </c>
      <c r="C14" s="97">
        <v>314389</v>
      </c>
      <c r="D14" s="98">
        <v>0.58914172314991975</v>
      </c>
      <c r="E14" s="97">
        <v>144975</v>
      </c>
      <c r="F14" s="98">
        <v>0.27167242274271558</v>
      </c>
      <c r="G14" s="97">
        <v>74275</v>
      </c>
      <c r="H14" s="98">
        <v>0.13918585410736473</v>
      </c>
      <c r="I14" s="99"/>
      <c r="J14" s="100"/>
      <c r="M14" s="26"/>
      <c r="N14" s="15"/>
      <c r="O14" s="15"/>
      <c r="P14" s="15"/>
      <c r="Q14" s="15"/>
      <c r="R14" s="15"/>
      <c r="S14" s="15"/>
    </row>
    <row r="15" spans="1:19" x14ac:dyDescent="0.3">
      <c r="A15" s="96">
        <v>1973</v>
      </c>
      <c r="B15" s="97">
        <v>650050</v>
      </c>
      <c r="C15" s="97">
        <v>381350</v>
      </c>
      <c r="D15" s="98">
        <v>0.58664718098607804</v>
      </c>
      <c r="E15" s="97">
        <v>147700</v>
      </c>
      <c r="F15" s="98">
        <v>0.22721329128528575</v>
      </c>
      <c r="G15" s="97">
        <v>121000</v>
      </c>
      <c r="H15" s="98">
        <v>0.18613952772863626</v>
      </c>
      <c r="I15" s="99"/>
      <c r="J15" s="100"/>
    </row>
    <row r="16" spans="1:19" x14ac:dyDescent="0.3">
      <c r="A16" s="96">
        <v>1974</v>
      </c>
      <c r="B16" s="97">
        <v>723638</v>
      </c>
      <c r="C16" s="97">
        <v>453324</v>
      </c>
      <c r="D16" s="98">
        <v>0.62645134722057161</v>
      </c>
      <c r="E16" s="97">
        <v>148054</v>
      </c>
      <c r="F16" s="98">
        <v>0.20459677352488398</v>
      </c>
      <c r="G16" s="97">
        <v>122260</v>
      </c>
      <c r="H16" s="98">
        <v>0.16895187925454441</v>
      </c>
      <c r="I16" s="99"/>
      <c r="J16" s="100"/>
    </row>
    <row r="17" spans="1:11" x14ac:dyDescent="0.3">
      <c r="A17" s="96">
        <v>1975</v>
      </c>
      <c r="B17" s="97">
        <v>763498</v>
      </c>
      <c r="C17" s="97">
        <v>464257</v>
      </c>
      <c r="D17" s="98">
        <v>0.6080657709646915</v>
      </c>
      <c r="E17" s="97">
        <v>176706</v>
      </c>
      <c r="F17" s="98">
        <v>0.23144264948958609</v>
      </c>
      <c r="G17" s="97">
        <v>122535</v>
      </c>
      <c r="H17" s="98">
        <v>0.16049157954572246</v>
      </c>
      <c r="I17" s="99"/>
      <c r="J17" s="100"/>
    </row>
    <row r="18" spans="1:11" x14ac:dyDescent="0.3">
      <c r="A18" s="96">
        <v>1976</v>
      </c>
      <c r="B18" s="97">
        <v>971799</v>
      </c>
      <c r="C18" s="97">
        <v>643454</v>
      </c>
      <c r="D18" s="98">
        <v>0.66212663318237619</v>
      </c>
      <c r="E18" s="97">
        <v>205110</v>
      </c>
      <c r="F18" s="98">
        <v>0.21106216408948764</v>
      </c>
      <c r="G18" s="97">
        <v>123235</v>
      </c>
      <c r="H18" s="98">
        <v>0.12681120272813617</v>
      </c>
      <c r="I18" s="99"/>
      <c r="J18" s="100"/>
    </row>
    <row r="19" spans="1:11" x14ac:dyDescent="0.3">
      <c r="A19" s="96">
        <v>1977</v>
      </c>
      <c r="B19" s="97">
        <v>1038270</v>
      </c>
      <c r="C19" s="97">
        <v>692074</v>
      </c>
      <c r="D19" s="98">
        <v>0.66656457376212352</v>
      </c>
      <c r="E19" s="97">
        <v>223736</v>
      </c>
      <c r="F19" s="98">
        <v>0.21548922727228947</v>
      </c>
      <c r="G19" s="97">
        <v>122460</v>
      </c>
      <c r="H19" s="98">
        <v>0.11794619896558699</v>
      </c>
      <c r="I19" s="99"/>
      <c r="J19" s="100"/>
    </row>
    <row r="20" spans="1:11" x14ac:dyDescent="0.3">
      <c r="A20" s="96">
        <v>1978</v>
      </c>
      <c r="B20" s="97">
        <v>1132590</v>
      </c>
      <c r="C20" s="97">
        <v>788614</v>
      </c>
      <c r="D20" s="98">
        <v>0.69629256836101328</v>
      </c>
      <c r="E20" s="97">
        <v>221516</v>
      </c>
      <c r="F20" s="98">
        <v>0.19558357393231443</v>
      </c>
      <c r="G20" s="97">
        <v>122460</v>
      </c>
      <c r="H20" s="98">
        <v>0.10812385770667232</v>
      </c>
      <c r="I20" s="99"/>
      <c r="J20" s="100"/>
    </row>
    <row r="21" spans="1:11" x14ac:dyDescent="0.3">
      <c r="A21" s="96">
        <v>1979</v>
      </c>
      <c r="B21" s="97">
        <v>1257835</v>
      </c>
      <c r="C21" s="97">
        <v>900914</v>
      </c>
      <c r="D21" s="98">
        <v>0.71624179642003916</v>
      </c>
      <c r="E21" s="97">
        <v>233611</v>
      </c>
      <c r="F21" s="98">
        <v>0.18572467772005072</v>
      </c>
      <c r="G21" s="97">
        <v>123310</v>
      </c>
      <c r="H21" s="98">
        <v>9.8033525859910084E-2</v>
      </c>
      <c r="I21" s="99"/>
      <c r="J21" s="100"/>
    </row>
    <row r="22" spans="1:11" x14ac:dyDescent="0.3">
      <c r="A22" s="96">
        <v>1980</v>
      </c>
      <c r="B22" s="97">
        <v>1285237</v>
      </c>
      <c r="C22" s="97">
        <v>924174</v>
      </c>
      <c r="D22" s="98">
        <v>0.71906893436774699</v>
      </c>
      <c r="E22" s="97">
        <v>237703</v>
      </c>
      <c r="F22" s="98">
        <v>0.18494876820384101</v>
      </c>
      <c r="G22" s="97">
        <v>123360</v>
      </c>
      <c r="H22" s="98">
        <v>9.5982297428412036E-2</v>
      </c>
      <c r="I22" s="99"/>
      <c r="J22" s="100"/>
    </row>
    <row r="23" spans="1:11" x14ac:dyDescent="0.3">
      <c r="A23" s="96">
        <v>1981</v>
      </c>
      <c r="B23" s="97">
        <v>1383809</v>
      </c>
      <c r="C23" s="97">
        <v>1008374</v>
      </c>
      <c r="D23" s="98">
        <v>0.72869449468821201</v>
      </c>
      <c r="E23" s="97">
        <v>251745</v>
      </c>
      <c r="F23" s="98">
        <v>0.18192178255814206</v>
      </c>
      <c r="G23" s="97">
        <v>123690</v>
      </c>
      <c r="H23" s="98">
        <v>8.9383722753645908E-2</v>
      </c>
      <c r="I23" s="99"/>
      <c r="J23" s="100"/>
    </row>
    <row r="24" spans="1:11" x14ac:dyDescent="0.3">
      <c r="A24" s="96">
        <v>1982</v>
      </c>
      <c r="B24" s="97">
        <v>1418344</v>
      </c>
      <c r="C24" s="97">
        <v>1008274</v>
      </c>
      <c r="D24" s="98">
        <v>0.71088114025934468</v>
      </c>
      <c r="E24" s="97">
        <v>255790</v>
      </c>
      <c r="F24" s="98">
        <v>0.18034411962119204</v>
      </c>
      <c r="G24" s="97">
        <v>154280</v>
      </c>
      <c r="H24" s="98">
        <v>0.10877474011946327</v>
      </c>
      <c r="I24" s="99"/>
      <c r="J24" s="100"/>
    </row>
    <row r="25" spans="1:11" x14ac:dyDescent="0.3">
      <c r="A25" s="96">
        <v>1983</v>
      </c>
      <c r="B25" s="97">
        <v>1452037</v>
      </c>
      <c r="C25" s="97">
        <v>1028574</v>
      </c>
      <c r="D25" s="98">
        <v>0.70836624686561023</v>
      </c>
      <c r="E25" s="97">
        <v>269683</v>
      </c>
      <c r="F25" s="98">
        <v>0.18572736094190437</v>
      </c>
      <c r="G25" s="97">
        <v>153780</v>
      </c>
      <c r="H25" s="98">
        <v>0.10590639219248546</v>
      </c>
      <c r="I25" s="99"/>
      <c r="J25" s="100"/>
    </row>
    <row r="26" spans="1:11" x14ac:dyDescent="0.3">
      <c r="A26" s="96">
        <v>1984</v>
      </c>
      <c r="B26" s="97">
        <v>1605485</v>
      </c>
      <c r="C26" s="97">
        <v>1105654</v>
      </c>
      <c r="D26" s="98">
        <v>0.68867289323786895</v>
      </c>
      <c r="E26" s="97">
        <v>276841</v>
      </c>
      <c r="F26" s="98">
        <v>0.17243449798658972</v>
      </c>
      <c r="G26" s="97">
        <v>222990</v>
      </c>
      <c r="H26" s="98">
        <v>0.13889260877554135</v>
      </c>
      <c r="I26" s="99"/>
      <c r="J26" s="100"/>
    </row>
    <row r="27" spans="1:11" x14ac:dyDescent="0.3">
      <c r="A27" s="96">
        <v>1985</v>
      </c>
      <c r="B27" s="97">
        <v>1601714</v>
      </c>
      <c r="C27" s="97">
        <v>1078100</v>
      </c>
      <c r="D27" s="98">
        <v>0.67309145078334831</v>
      </c>
      <c r="E27" s="97">
        <v>299614</v>
      </c>
      <c r="F27" s="98">
        <v>0.18705836372785653</v>
      </c>
      <c r="G27" s="97">
        <v>224000</v>
      </c>
      <c r="H27" s="98">
        <v>0.13985018548879513</v>
      </c>
      <c r="I27" s="99"/>
      <c r="J27" s="100"/>
    </row>
    <row r="28" spans="1:11" x14ac:dyDescent="0.3">
      <c r="A28" s="96">
        <v>1986</v>
      </c>
      <c r="B28" s="97">
        <v>1669200</v>
      </c>
      <c r="C28" s="97">
        <v>1126100</v>
      </c>
      <c r="D28" s="98">
        <v>0.67463455547567697</v>
      </c>
      <c r="E28" s="97">
        <v>317500</v>
      </c>
      <c r="F28" s="98">
        <v>0.19021087946321591</v>
      </c>
      <c r="G28" s="97">
        <v>225600</v>
      </c>
      <c r="H28" s="98">
        <v>0.13515456506110712</v>
      </c>
      <c r="I28" s="99"/>
      <c r="J28" s="100"/>
    </row>
    <row r="29" spans="1:11" x14ac:dyDescent="0.3">
      <c r="A29" s="96">
        <v>1987</v>
      </c>
      <c r="B29" s="97">
        <v>1655373</v>
      </c>
      <c r="C29" s="97">
        <v>1111600</v>
      </c>
      <c r="D29" s="98">
        <v>0.67151028801363799</v>
      </c>
      <c r="E29" s="97">
        <v>316148</v>
      </c>
      <c r="F29" s="98">
        <v>0.19098293858846313</v>
      </c>
      <c r="G29" s="97">
        <v>227625</v>
      </c>
      <c r="H29" s="98">
        <v>0.13750677339789885</v>
      </c>
      <c r="I29" s="99"/>
      <c r="J29" s="100"/>
    </row>
    <row r="30" spans="1:11" x14ac:dyDescent="0.3">
      <c r="A30" s="96">
        <v>1988</v>
      </c>
      <c r="B30" s="97">
        <v>1603684</v>
      </c>
      <c r="C30" s="97">
        <v>1049400</v>
      </c>
      <c r="D30" s="98">
        <v>0.65436831695022213</v>
      </c>
      <c r="E30" s="97">
        <v>325924</v>
      </c>
      <c r="F30" s="98">
        <v>0.20323455244299998</v>
      </c>
      <c r="G30" s="97">
        <v>228360</v>
      </c>
      <c r="H30" s="98">
        <v>0.14239713060677789</v>
      </c>
      <c r="I30" s="99"/>
      <c r="J30" s="100"/>
      <c r="K30" s="68"/>
    </row>
    <row r="31" spans="1:11" x14ac:dyDescent="0.3">
      <c r="A31" s="96">
        <v>1989</v>
      </c>
      <c r="B31" s="97">
        <v>1610966</v>
      </c>
      <c r="C31" s="97">
        <v>1038700</v>
      </c>
      <c r="D31" s="98">
        <v>0.64476841845203436</v>
      </c>
      <c r="E31" s="97">
        <v>311301</v>
      </c>
      <c r="F31" s="98">
        <v>0.19323871515599958</v>
      </c>
      <c r="G31" s="97">
        <v>260965</v>
      </c>
      <c r="H31" s="98">
        <v>0.16199286639196606</v>
      </c>
      <c r="I31" s="99"/>
      <c r="J31" s="100"/>
      <c r="K31" s="68"/>
    </row>
    <row r="32" spans="1:11" x14ac:dyDescent="0.3">
      <c r="A32" s="96">
        <v>1990</v>
      </c>
      <c r="B32" s="97">
        <v>1604767</v>
      </c>
      <c r="C32" s="97">
        <v>1036100</v>
      </c>
      <c r="D32" s="98">
        <v>0.64563889960349385</v>
      </c>
      <c r="E32" s="97">
        <v>312760</v>
      </c>
      <c r="F32" s="98">
        <v>0.19489433668563724</v>
      </c>
      <c r="G32" s="97">
        <v>255907</v>
      </c>
      <c r="H32" s="98">
        <v>0.15946676371086893</v>
      </c>
      <c r="I32" s="99"/>
      <c r="J32" s="100"/>
      <c r="K32" s="68"/>
    </row>
    <row r="33" spans="1:12" x14ac:dyDescent="0.3">
      <c r="A33" s="96">
        <v>1991</v>
      </c>
      <c r="B33" s="97">
        <v>1733158</v>
      </c>
      <c r="C33" s="97">
        <v>1042700</v>
      </c>
      <c r="D33" s="98">
        <v>0.60161854833777417</v>
      </c>
      <c r="E33" s="97">
        <v>324851</v>
      </c>
      <c r="F33" s="98">
        <v>0.18743299803018537</v>
      </c>
      <c r="G33" s="97">
        <v>365607</v>
      </c>
      <c r="H33" s="98">
        <v>0.21094845363204048</v>
      </c>
      <c r="I33" s="99"/>
      <c r="J33" s="100"/>
      <c r="K33" s="68"/>
    </row>
    <row r="34" spans="1:12" x14ac:dyDescent="0.3">
      <c r="A34" s="96">
        <v>1992</v>
      </c>
      <c r="B34" s="97">
        <v>1739890</v>
      </c>
      <c r="C34" s="97">
        <v>1045500</v>
      </c>
      <c r="D34" s="98">
        <v>0.6009000569001488</v>
      </c>
      <c r="E34" s="97">
        <v>328758</v>
      </c>
      <c r="F34" s="98">
        <v>0.18895332463546546</v>
      </c>
      <c r="G34" s="97">
        <v>365632</v>
      </c>
      <c r="H34" s="98">
        <v>0.21014661846438568</v>
      </c>
      <c r="I34" s="99"/>
      <c r="J34" s="100"/>
      <c r="K34" s="68"/>
    </row>
    <row r="35" spans="1:12" x14ac:dyDescent="0.3">
      <c r="A35" s="96">
        <v>1993</v>
      </c>
      <c r="B35" s="97">
        <v>1741487</v>
      </c>
      <c r="C35" s="97">
        <v>1040700</v>
      </c>
      <c r="D35" s="98">
        <v>0.5975927468881479</v>
      </c>
      <c r="E35" s="97">
        <v>336430</v>
      </c>
      <c r="F35" s="98">
        <v>0.19318547884652598</v>
      </c>
      <c r="G35" s="97">
        <v>364357</v>
      </c>
      <c r="H35" s="98">
        <v>0.20922177426532612</v>
      </c>
      <c r="I35" s="97"/>
      <c r="J35" s="100"/>
      <c r="K35" s="68"/>
    </row>
    <row r="36" spans="1:12" x14ac:dyDescent="0.3">
      <c r="A36" s="96">
        <v>1994</v>
      </c>
      <c r="B36" s="97">
        <v>1771065</v>
      </c>
      <c r="C36" s="97">
        <v>1060200</v>
      </c>
      <c r="D36" s="98">
        <v>0.59862286251492747</v>
      </c>
      <c r="E36" s="97">
        <v>345383</v>
      </c>
      <c r="F36" s="98">
        <v>0.19501429930578493</v>
      </c>
      <c r="G36" s="97">
        <v>365482</v>
      </c>
      <c r="H36" s="98">
        <v>0.20636283817928761</v>
      </c>
      <c r="I36" s="97"/>
      <c r="J36" s="100"/>
      <c r="K36" s="68"/>
    </row>
    <row r="37" spans="1:12" x14ac:dyDescent="0.3">
      <c r="A37" s="96">
        <v>1995</v>
      </c>
      <c r="B37" s="97">
        <v>1777575</v>
      </c>
      <c r="C37" s="97">
        <v>1060200</v>
      </c>
      <c r="D37" s="98">
        <v>0.59643053035736893</v>
      </c>
      <c r="E37" s="97">
        <v>347393</v>
      </c>
      <c r="F37" s="98">
        <v>0.19543085383176517</v>
      </c>
      <c r="G37" s="97">
        <v>369982</v>
      </c>
      <c r="H37" s="98">
        <v>0.20813861581086593</v>
      </c>
      <c r="I37" s="97"/>
      <c r="J37" s="100"/>
      <c r="K37" s="68"/>
    </row>
    <row r="38" spans="1:12" x14ac:dyDescent="0.3">
      <c r="A38" s="96">
        <v>1996</v>
      </c>
      <c r="B38" s="97">
        <v>2078835</v>
      </c>
      <c r="C38" s="97">
        <v>1295925</v>
      </c>
      <c r="D38" s="98">
        <v>0.62339002373925778</v>
      </c>
      <c r="E38" s="97">
        <v>418449</v>
      </c>
      <c r="F38" s="98">
        <v>0.20129014568255779</v>
      </c>
      <c r="G38" s="97">
        <v>364461</v>
      </c>
      <c r="H38" s="98">
        <v>0.17531983057818443</v>
      </c>
      <c r="I38" s="97"/>
      <c r="J38" s="100"/>
      <c r="K38" s="68"/>
    </row>
    <row r="39" spans="1:12" x14ac:dyDescent="0.3">
      <c r="A39" s="96">
        <v>1997</v>
      </c>
      <c r="B39" s="97">
        <v>1960531</v>
      </c>
      <c r="C39" s="97">
        <v>1247850</v>
      </c>
      <c r="D39" s="98">
        <v>0.63648572759114752</v>
      </c>
      <c r="E39" s="97">
        <v>335392</v>
      </c>
      <c r="F39" s="98">
        <v>0.17107202079436643</v>
      </c>
      <c r="G39" s="97">
        <v>377094</v>
      </c>
      <c r="H39" s="98">
        <v>0.19234278876488053</v>
      </c>
      <c r="I39" s="97">
        <v>195</v>
      </c>
      <c r="J39" s="100">
        <v>9.9462849605540534E-5</v>
      </c>
    </row>
    <row r="40" spans="1:12" x14ac:dyDescent="0.3">
      <c r="A40" s="96">
        <v>1998</v>
      </c>
      <c r="B40" s="97">
        <v>2125108</v>
      </c>
      <c r="C40" s="97">
        <v>1292925</v>
      </c>
      <c r="D40" s="98">
        <v>0.60840437286010873</v>
      </c>
      <c r="E40" s="97">
        <v>458173</v>
      </c>
      <c r="F40" s="98">
        <v>0.21559986598328179</v>
      </c>
      <c r="G40" s="97">
        <v>373685</v>
      </c>
      <c r="H40" s="98">
        <v>0.1758428277527542</v>
      </c>
      <c r="I40" s="97">
        <v>325</v>
      </c>
      <c r="J40" s="100">
        <v>1.5293340385523935E-4</v>
      </c>
    </row>
    <row r="41" spans="1:12" x14ac:dyDescent="0.3">
      <c r="A41" s="96">
        <v>1999</v>
      </c>
      <c r="B41" s="97">
        <v>2157493</v>
      </c>
      <c r="C41" s="97">
        <v>1295725</v>
      </c>
      <c r="D41" s="98">
        <v>0.60056973533633717</v>
      </c>
      <c r="E41" s="97">
        <v>472903</v>
      </c>
      <c r="F41" s="98">
        <v>0.21919097767640497</v>
      </c>
      <c r="G41" s="97">
        <v>388085</v>
      </c>
      <c r="H41" s="98">
        <v>0.17987775626618488</v>
      </c>
      <c r="I41" s="97">
        <v>780</v>
      </c>
      <c r="J41" s="100">
        <v>3.6153072107302317E-4</v>
      </c>
    </row>
    <row r="42" spans="1:12" x14ac:dyDescent="0.3">
      <c r="A42" s="96">
        <v>2000</v>
      </c>
      <c r="B42" s="97">
        <v>2195227</v>
      </c>
      <c r="C42" s="97">
        <v>1300925</v>
      </c>
      <c r="D42" s="98">
        <v>0.59261525117903524</v>
      </c>
      <c r="E42" s="97">
        <v>493437</v>
      </c>
      <c r="F42" s="98">
        <v>0.22477720982841409</v>
      </c>
      <c r="G42" s="97">
        <v>400085</v>
      </c>
      <c r="H42" s="98">
        <v>0.18225222266307767</v>
      </c>
      <c r="I42" s="97">
        <v>780</v>
      </c>
      <c r="J42" s="100">
        <v>3.5531632947298844E-4</v>
      </c>
    </row>
    <row r="43" spans="1:12" x14ac:dyDescent="0.3">
      <c r="A43" s="96">
        <v>2001</v>
      </c>
      <c r="B43" s="97">
        <v>2259108</v>
      </c>
      <c r="C43" s="97">
        <v>1339150</v>
      </c>
      <c r="D43" s="98">
        <v>0.59277821157731281</v>
      </c>
      <c r="E43" s="97">
        <v>475736</v>
      </c>
      <c r="F43" s="98">
        <v>0.21058577102112869</v>
      </c>
      <c r="G43" s="97">
        <v>443442</v>
      </c>
      <c r="H43" s="98">
        <v>0.19629074838387542</v>
      </c>
      <c r="I43" s="97">
        <v>780</v>
      </c>
      <c r="J43" s="100">
        <v>3.4526901768308556E-4</v>
      </c>
    </row>
    <row r="44" spans="1:12" x14ac:dyDescent="0.3">
      <c r="A44" s="96">
        <v>2002</v>
      </c>
      <c r="B44" s="97">
        <v>2078380</v>
      </c>
      <c r="C44" s="97">
        <v>1360100</v>
      </c>
      <c r="D44" s="98">
        <v>0.65440391073817106</v>
      </c>
      <c r="E44" s="101">
        <v>317300</v>
      </c>
      <c r="F44" s="98">
        <v>0.15266698101405904</v>
      </c>
      <c r="G44" s="101">
        <v>400100</v>
      </c>
      <c r="H44" s="98">
        <v>0.19250570155601959</v>
      </c>
      <c r="I44" s="101">
        <v>880</v>
      </c>
      <c r="J44" s="100">
        <v>4.2340669175030551E-4</v>
      </c>
      <c r="K44" s="65"/>
    </row>
    <row r="45" spans="1:12" x14ac:dyDescent="0.3">
      <c r="A45" s="96">
        <v>2003</v>
      </c>
      <c r="B45" s="97">
        <v>1971740</v>
      </c>
      <c r="C45" s="97">
        <v>1246900</v>
      </c>
      <c r="D45" s="98">
        <v>0.63238560865022775</v>
      </c>
      <c r="E45" s="101">
        <v>323600.00000000006</v>
      </c>
      <c r="F45" s="98">
        <v>0.16411900149106884</v>
      </c>
      <c r="G45" s="101">
        <v>400100</v>
      </c>
      <c r="H45" s="98">
        <v>0.20291722032316634</v>
      </c>
      <c r="I45" s="101">
        <v>1140</v>
      </c>
      <c r="J45" s="100">
        <v>5.7816953553713982E-4</v>
      </c>
      <c r="K45" s="65"/>
    </row>
    <row r="46" spans="1:12" x14ac:dyDescent="0.3">
      <c r="A46" s="96">
        <v>2004</v>
      </c>
      <c r="B46" s="97">
        <v>1971740</v>
      </c>
      <c r="C46" s="97">
        <v>1246900</v>
      </c>
      <c r="D46" s="98">
        <v>0.63238560865022775</v>
      </c>
      <c r="E46" s="101">
        <v>323600.00000000006</v>
      </c>
      <c r="F46" s="98">
        <v>0.16411900149106884</v>
      </c>
      <c r="G46" s="101">
        <v>400100</v>
      </c>
      <c r="H46" s="98">
        <v>0.20291722032316634</v>
      </c>
      <c r="I46" s="101">
        <v>1140</v>
      </c>
      <c r="J46" s="100">
        <v>5.7816953553713982E-4</v>
      </c>
      <c r="K46" s="65"/>
    </row>
    <row r="47" spans="1:12" x14ac:dyDescent="0.3">
      <c r="A47" s="96">
        <v>2005</v>
      </c>
      <c r="B47" s="97">
        <v>1890470</v>
      </c>
      <c r="C47" s="97">
        <v>1176200</v>
      </c>
      <c r="D47" s="98">
        <v>0.62217332197813247</v>
      </c>
      <c r="E47" s="101">
        <v>317900</v>
      </c>
      <c r="F47" s="98">
        <v>0.1681592408237105</v>
      </c>
      <c r="G47" s="101">
        <v>395100</v>
      </c>
      <c r="H47" s="98">
        <v>0.2089956465852407</v>
      </c>
      <c r="I47" s="101">
        <v>1270</v>
      </c>
      <c r="J47" s="100">
        <v>6.7179061291636471E-4</v>
      </c>
      <c r="K47" s="65"/>
    </row>
    <row r="48" spans="1:12" x14ac:dyDescent="0.3">
      <c r="A48" s="96">
        <v>2006</v>
      </c>
      <c r="B48" s="97">
        <v>1910455</v>
      </c>
      <c r="C48" s="97">
        <v>1186300</v>
      </c>
      <c r="D48" s="98">
        <v>0.62095155342575459</v>
      </c>
      <c r="E48" s="101">
        <v>325500</v>
      </c>
      <c r="F48" s="98">
        <v>0.17037826067612166</v>
      </c>
      <c r="G48" s="101">
        <v>396300</v>
      </c>
      <c r="H48" s="98">
        <v>0.20743749525636562</v>
      </c>
      <c r="I48" s="102">
        <v>2355</v>
      </c>
      <c r="J48" s="100">
        <v>1.2326906417581152E-3</v>
      </c>
      <c r="K48" s="65"/>
      <c r="L48" s="77"/>
    </row>
    <row r="49" spans="1:19" x14ac:dyDescent="0.3">
      <c r="A49" s="96">
        <v>2007</v>
      </c>
      <c r="B49" s="97">
        <v>2028954.9999999998</v>
      </c>
      <c r="C49" s="97">
        <v>1294799.9999999998</v>
      </c>
      <c r="D49" s="98">
        <v>0.63816102377825035</v>
      </c>
      <c r="E49" s="101">
        <v>335500.00000000006</v>
      </c>
      <c r="F49" s="98">
        <v>0.16535605767501008</v>
      </c>
      <c r="G49" s="101">
        <v>396300</v>
      </c>
      <c r="H49" s="98">
        <v>0.19532222252341724</v>
      </c>
      <c r="I49" s="102">
        <v>2355</v>
      </c>
      <c r="J49" s="100">
        <v>1.1606960233223509E-3</v>
      </c>
      <c r="K49" s="65"/>
      <c r="L49" s="77"/>
    </row>
    <row r="50" spans="1:19" x14ac:dyDescent="0.3">
      <c r="A50" s="96">
        <v>2008</v>
      </c>
      <c r="B50" s="97">
        <v>2056729.9999999998</v>
      </c>
      <c r="C50" s="97">
        <v>1294799.9999999998</v>
      </c>
      <c r="D50" s="98">
        <v>0.62954301245180455</v>
      </c>
      <c r="E50" s="101">
        <v>359300.00000000006</v>
      </c>
      <c r="F50" s="98">
        <v>0.17469478249454234</v>
      </c>
      <c r="G50" s="101">
        <v>399300</v>
      </c>
      <c r="H50" s="98">
        <v>0.19414313011430767</v>
      </c>
      <c r="I50" s="102">
        <v>3330</v>
      </c>
      <c r="J50" s="100">
        <v>1.6190749393454661E-3</v>
      </c>
      <c r="K50" s="65"/>
      <c r="L50" s="61"/>
    </row>
    <row r="51" spans="1:19" x14ac:dyDescent="0.3">
      <c r="A51" s="96">
        <v>2009</v>
      </c>
      <c r="B51" s="97">
        <v>2178327</v>
      </c>
      <c r="C51" s="97">
        <v>1294800</v>
      </c>
      <c r="D51" s="98">
        <v>0.59440111608587687</v>
      </c>
      <c r="E51" s="101">
        <v>434464</v>
      </c>
      <c r="F51" s="98">
        <v>0.19944847582571396</v>
      </c>
      <c r="G51" s="101">
        <v>441179</v>
      </c>
      <c r="H51" s="98">
        <v>0.20253111676988808</v>
      </c>
      <c r="I51" s="102">
        <v>7884</v>
      </c>
      <c r="J51" s="100">
        <v>3.6192913185210487E-3</v>
      </c>
      <c r="K51" s="77"/>
      <c r="L51" s="61"/>
    </row>
    <row r="52" spans="1:19" x14ac:dyDescent="0.3">
      <c r="A52" s="96">
        <v>2010</v>
      </c>
      <c r="B52" s="97">
        <v>2202399.6</v>
      </c>
      <c r="C52" s="97">
        <v>1295200</v>
      </c>
      <c r="D52" s="98">
        <v>0.58808583147218152</v>
      </c>
      <c r="E52" s="101">
        <v>453564</v>
      </c>
      <c r="F52" s="98">
        <v>0.20594082926640558</v>
      </c>
      <c r="G52" s="101">
        <v>441929</v>
      </c>
      <c r="H52" s="98">
        <v>0.20065795507772521</v>
      </c>
      <c r="I52" s="102">
        <v>11706.6</v>
      </c>
      <c r="J52" s="100">
        <v>5.3153841836876469E-3</v>
      </c>
      <c r="K52" s="77"/>
      <c r="L52" s="61"/>
    </row>
    <row r="53" spans="1:19" s="55" customFormat="1" x14ac:dyDescent="0.3">
      <c r="A53" s="103">
        <v>2011</v>
      </c>
      <c r="B53" s="104">
        <v>2197043.5</v>
      </c>
      <c r="C53" s="104">
        <v>1295200</v>
      </c>
      <c r="D53" s="105">
        <v>0.58951950655505914</v>
      </c>
      <c r="E53" s="106">
        <v>449838.5</v>
      </c>
      <c r="F53" s="105">
        <v>0.2047471977682736</v>
      </c>
      <c r="G53" s="106">
        <v>432159</v>
      </c>
      <c r="H53" s="105">
        <v>0.19670024740065456</v>
      </c>
      <c r="I53" s="107">
        <v>13846</v>
      </c>
      <c r="J53" s="108">
        <v>6.3021055340961611E-3</v>
      </c>
      <c r="K53" s="60"/>
      <c r="L53"/>
      <c r="M53"/>
      <c r="N53"/>
      <c r="O53"/>
      <c r="P53"/>
      <c r="Q53"/>
      <c r="R53"/>
      <c r="S53"/>
    </row>
    <row r="54" spans="1:19" s="55" customFormat="1" x14ac:dyDescent="0.3">
      <c r="A54" s="103">
        <v>2012</v>
      </c>
      <c r="B54" s="104">
        <v>2257353</v>
      </c>
      <c r="C54" s="104">
        <v>1295200</v>
      </c>
      <c r="D54" s="105">
        <v>0.57376936615584717</v>
      </c>
      <c r="E54" s="106">
        <v>458294</v>
      </c>
      <c r="F54" s="105">
        <v>0.2030227438951728</v>
      </c>
      <c r="G54" s="106">
        <v>438035</v>
      </c>
      <c r="H54" s="105">
        <v>0.19404807311926844</v>
      </c>
      <c r="I54" s="107">
        <v>65824</v>
      </c>
      <c r="J54" s="108">
        <v>2.9159816829711614E-2</v>
      </c>
      <c r="K54" s="60"/>
      <c r="L54"/>
      <c r="M54"/>
      <c r="N54"/>
      <c r="O54"/>
      <c r="P54"/>
      <c r="Q54"/>
      <c r="R54"/>
      <c r="S54"/>
    </row>
    <row r="55" spans="1:19" x14ac:dyDescent="0.3">
      <c r="A55" s="152">
        <v>2013</v>
      </c>
      <c r="B55" s="153">
        <v>2525211</v>
      </c>
      <c r="C55" s="153">
        <v>1539100</v>
      </c>
      <c r="D55" s="154">
        <v>0.60949362251312855</v>
      </c>
      <c r="E55" s="155">
        <v>448794</v>
      </c>
      <c r="F55" s="154">
        <v>0.1777253465155981</v>
      </c>
      <c r="G55" s="155">
        <v>438843</v>
      </c>
      <c r="H55" s="154">
        <v>0.17378468571537189</v>
      </c>
      <c r="I55" s="156">
        <v>68264</v>
      </c>
      <c r="J55" s="157">
        <v>2.7032988530463396E-2</v>
      </c>
      <c r="K55" s="49"/>
    </row>
    <row r="56" spans="1:19" x14ac:dyDescent="0.3">
      <c r="A56" s="152">
        <v>2014</v>
      </c>
      <c r="B56" s="153"/>
      <c r="C56" s="153"/>
      <c r="D56" s="154"/>
      <c r="E56" s="155"/>
      <c r="F56" s="154"/>
      <c r="G56" s="155"/>
      <c r="H56" s="161"/>
      <c r="I56" s="156"/>
      <c r="J56" s="163"/>
      <c r="K56" s="49"/>
    </row>
    <row r="57" spans="1:19" x14ac:dyDescent="0.3">
      <c r="A57" s="158">
        <v>2015</v>
      </c>
      <c r="B57" s="159"/>
      <c r="C57" s="159"/>
      <c r="D57" s="160"/>
      <c r="E57" s="161"/>
      <c r="F57" s="160"/>
      <c r="G57" s="161"/>
      <c r="H57" s="161"/>
      <c r="I57" s="162"/>
      <c r="J57" s="163"/>
      <c r="K57" s="49"/>
      <c r="L57" s="140"/>
      <c r="M57" s="140"/>
    </row>
    <row r="58" spans="1:19" x14ac:dyDescent="0.3">
      <c r="A58" s="152">
        <v>2016</v>
      </c>
      <c r="B58" s="159"/>
      <c r="C58" s="159"/>
      <c r="D58" s="160"/>
      <c r="E58" s="161"/>
      <c r="F58" s="160"/>
      <c r="G58" s="161"/>
      <c r="H58" s="161"/>
      <c r="I58" s="162"/>
      <c r="J58" s="163"/>
      <c r="K58" s="49"/>
      <c r="L58" s="140"/>
      <c r="M58" s="140"/>
    </row>
    <row r="59" spans="1:19" x14ac:dyDescent="0.3">
      <c r="A59" s="158">
        <v>2017</v>
      </c>
      <c r="B59" s="159"/>
      <c r="C59" s="159"/>
      <c r="D59" s="160"/>
      <c r="E59" s="161"/>
      <c r="F59" s="160"/>
      <c r="G59" s="161"/>
      <c r="H59" s="161"/>
      <c r="I59" s="162"/>
      <c r="J59" s="163"/>
      <c r="K59" s="49"/>
      <c r="L59" s="140"/>
      <c r="M59" s="140"/>
    </row>
    <row r="60" spans="1:19" x14ac:dyDescent="0.3">
      <c r="A60" s="152">
        <v>2018</v>
      </c>
      <c r="B60" s="159">
        <v>3014371.6</v>
      </c>
      <c r="C60" s="159">
        <v>1684900</v>
      </c>
      <c r="D60" s="160">
        <v>0.55895563771898593</v>
      </c>
      <c r="E60" s="161">
        <v>723255</v>
      </c>
      <c r="F60" s="160">
        <v>0.23993558060326736</v>
      </c>
      <c r="G60" s="161">
        <v>482249</v>
      </c>
      <c r="H60" s="163">
        <f t="shared" ref="H60:J60" si="0">G60/$B60</f>
        <v>0.15998326151958173</v>
      </c>
      <c r="I60" s="162">
        <v>71544</v>
      </c>
      <c r="J60" s="163">
        <f t="shared" si="0"/>
        <v>2.373430004449352E-2</v>
      </c>
      <c r="K60" s="49"/>
      <c r="L60" s="140"/>
      <c r="M60" s="140"/>
    </row>
    <row r="61" spans="1:19" x14ac:dyDescent="0.3">
      <c r="A61" s="158">
        <v>2019</v>
      </c>
      <c r="B61" s="159"/>
      <c r="C61" s="159"/>
      <c r="D61" s="160"/>
      <c r="E61" s="161"/>
      <c r="F61" s="160"/>
      <c r="G61" s="161"/>
      <c r="H61" s="161"/>
      <c r="I61" s="162"/>
      <c r="J61" s="163"/>
      <c r="K61" s="49"/>
      <c r="L61" s="141"/>
      <c r="M61" s="141"/>
    </row>
    <row r="62" spans="1:19" x14ac:dyDescent="0.3">
      <c r="A62" s="152">
        <v>2020</v>
      </c>
      <c r="B62" s="159"/>
      <c r="C62" s="159"/>
      <c r="D62" s="160"/>
      <c r="E62" s="161"/>
      <c r="F62" s="161"/>
      <c r="G62" s="161"/>
      <c r="H62" s="161"/>
      <c r="I62" s="162"/>
      <c r="J62" s="163"/>
      <c r="K62" s="49"/>
      <c r="L62" s="142"/>
      <c r="M62" s="142"/>
    </row>
    <row r="63" spans="1:19" ht="15" thickBot="1" x14ac:dyDescent="0.35">
      <c r="A63" s="158">
        <v>2021</v>
      </c>
      <c r="B63" s="173">
        <v>3167868.9</v>
      </c>
      <c r="C63" s="174">
        <v>1776699.9999999998</v>
      </c>
      <c r="D63" s="160">
        <v>0.56085022962913644</v>
      </c>
      <c r="E63" s="174">
        <v>731686.79999999981</v>
      </c>
      <c r="F63" s="196">
        <v>0.23097130061158777</v>
      </c>
      <c r="G63" s="174">
        <v>488184</v>
      </c>
      <c r="H63" s="196">
        <v>0.15410486210461552</v>
      </c>
      <c r="I63" s="174">
        <v>68339</v>
      </c>
      <c r="J63" s="163">
        <v>2.1572546767954951E-2</v>
      </c>
      <c r="K63" s="49"/>
      <c r="L63" s="61">
        <f>(I71-I55)/I55</f>
        <v>1.3184108754248212E-2</v>
      </c>
    </row>
    <row r="64" spans="1:19" x14ac:dyDescent="0.3">
      <c r="A64" s="63" t="s">
        <v>451</v>
      </c>
      <c r="B64" s="62"/>
      <c r="C64" s="62"/>
      <c r="D64" s="62"/>
      <c r="E64" s="21"/>
      <c r="F64" s="62"/>
      <c r="G64" s="21"/>
      <c r="H64" s="62"/>
      <c r="I64" s="63"/>
      <c r="J64" s="54"/>
      <c r="L64" s="77"/>
    </row>
    <row r="65" spans="1:11" x14ac:dyDescent="0.3">
      <c r="A65" s="63" t="s">
        <v>519</v>
      </c>
      <c r="B65" s="62"/>
      <c r="C65" s="62"/>
      <c r="D65" s="62"/>
      <c r="E65" s="21"/>
      <c r="F65" s="62"/>
      <c r="G65" s="21"/>
      <c r="H65" s="62"/>
      <c r="I65" s="63"/>
      <c r="J65" s="54"/>
    </row>
    <row r="66" spans="1:11" x14ac:dyDescent="0.3">
      <c r="A66" s="22" t="s">
        <v>452</v>
      </c>
      <c r="B66" s="62"/>
      <c r="C66" s="62"/>
      <c r="D66" s="62"/>
      <c r="E66" s="21"/>
      <c r="F66" s="62"/>
      <c r="G66" s="21"/>
      <c r="H66" s="62"/>
      <c r="I66" s="63"/>
      <c r="J66" s="54"/>
    </row>
    <row r="67" spans="1:11" x14ac:dyDescent="0.3">
      <c r="A67" s="63" t="s">
        <v>453</v>
      </c>
      <c r="B67" s="62"/>
      <c r="C67" s="62"/>
      <c r="D67" s="62"/>
      <c r="E67" s="21"/>
      <c r="F67" s="62"/>
      <c r="G67" s="21"/>
      <c r="H67" s="62"/>
      <c r="I67" s="63"/>
      <c r="J67" s="54"/>
    </row>
    <row r="68" spans="1:11" ht="15" customHeight="1" x14ac:dyDescent="0.3">
      <c r="A68" s="140" t="s">
        <v>454</v>
      </c>
      <c r="B68" s="140"/>
      <c r="C68" s="140"/>
      <c r="D68" s="140"/>
      <c r="E68" s="140"/>
      <c r="F68" s="140"/>
      <c r="G68" s="140"/>
      <c r="H68" s="140"/>
      <c r="I68" s="140"/>
      <c r="J68" s="140"/>
      <c r="K68" s="140"/>
    </row>
    <row r="69" spans="1:11" x14ac:dyDescent="0.3">
      <c r="A69" s="141" t="s">
        <v>520</v>
      </c>
      <c r="B69" s="141"/>
      <c r="C69" s="141"/>
      <c r="D69" s="141"/>
      <c r="E69" s="141"/>
      <c r="F69" s="141"/>
      <c r="G69" s="141"/>
      <c r="H69" s="141"/>
      <c r="I69" s="141"/>
      <c r="J69" s="141"/>
      <c r="K69" s="141"/>
    </row>
    <row r="70" spans="1:11" ht="174" customHeight="1" x14ac:dyDescent="0.3">
      <c r="A70" s="400" t="s">
        <v>455</v>
      </c>
      <c r="B70" s="400"/>
      <c r="C70" s="400"/>
      <c r="D70" s="400"/>
      <c r="E70" s="400"/>
      <c r="F70" s="400"/>
      <c r="G70" s="400"/>
      <c r="H70" s="400"/>
      <c r="I70" s="400"/>
      <c r="J70" s="400"/>
      <c r="K70" s="400"/>
    </row>
    <row r="71" spans="1:11" x14ac:dyDescent="0.3">
      <c r="A71" s="69">
        <v>2013</v>
      </c>
      <c r="B71" s="49"/>
      <c r="C71" s="69"/>
      <c r="D71" s="69"/>
      <c r="E71" s="64"/>
      <c r="F71" s="69"/>
      <c r="G71" s="64"/>
      <c r="H71" s="69"/>
      <c r="I71" s="59">
        <f>I55+K71</f>
        <v>69164</v>
      </c>
      <c r="J71" s="53"/>
      <c r="K71" s="49">
        <v>900</v>
      </c>
    </row>
    <row r="72" spans="1:11" x14ac:dyDescent="0.3">
      <c r="I72" s="77"/>
      <c r="J72" s="52"/>
      <c r="K72" s="77"/>
    </row>
    <row r="74" spans="1:11" ht="15.6" x14ac:dyDescent="0.3">
      <c r="B74" s="58"/>
      <c r="J74" s="51"/>
    </row>
    <row r="80" spans="1: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activeCell="A3" sqref="A3"/>
      <selection pane="bottomLeft" activeCell="A3" sqref="A3:A4"/>
    </sheetView>
  </sheetViews>
  <sheetFormatPr defaultColWidth="9.109375" defaultRowHeight="14.4" x14ac:dyDescent="0.3"/>
  <cols>
    <col min="1" max="3" width="12" customWidth="1"/>
    <col min="4" max="13" width="11.109375" customWidth="1"/>
  </cols>
  <sheetData>
    <row r="1" spans="1:16" ht="15.6" x14ac:dyDescent="0.3">
      <c r="A1" s="327" t="s">
        <v>2188</v>
      </c>
      <c r="B1" s="328"/>
      <c r="C1" s="328"/>
      <c r="D1" s="328"/>
    </row>
    <row r="2" spans="1:16" x14ac:dyDescent="0.3">
      <c r="A2" s="91" t="s">
        <v>2198</v>
      </c>
      <c r="B2" s="91"/>
      <c r="C2" s="91"/>
      <c r="D2" s="91"/>
      <c r="E2" s="91"/>
      <c r="F2" s="91"/>
      <c r="G2" s="91"/>
      <c r="H2" s="91"/>
      <c r="I2" s="91"/>
      <c r="J2" s="91"/>
      <c r="K2" s="91"/>
      <c r="L2" s="91"/>
      <c r="M2" s="91"/>
    </row>
    <row r="3" spans="1:16" x14ac:dyDescent="0.3">
      <c r="A3" s="401" t="s">
        <v>456</v>
      </c>
      <c r="B3" s="401" t="s">
        <v>60</v>
      </c>
      <c r="C3" s="407" t="s">
        <v>385</v>
      </c>
      <c r="D3" s="404" t="s">
        <v>38</v>
      </c>
      <c r="E3" s="405"/>
      <c r="F3" s="404" t="s">
        <v>39</v>
      </c>
      <c r="G3" s="405"/>
      <c r="H3" s="404" t="s">
        <v>40</v>
      </c>
      <c r="I3" s="405"/>
      <c r="J3" s="404" t="s">
        <v>41</v>
      </c>
      <c r="K3" s="405"/>
      <c r="L3" s="402" t="s">
        <v>35</v>
      </c>
      <c r="M3" s="406"/>
    </row>
    <row r="4" spans="1:16" ht="43.2" x14ac:dyDescent="0.3">
      <c r="A4" s="401"/>
      <c r="B4" s="401"/>
      <c r="C4" s="407"/>
      <c r="D4" s="92" t="s">
        <v>386</v>
      </c>
      <c r="E4" s="93" t="s">
        <v>459</v>
      </c>
      <c r="F4" s="92" t="s">
        <v>386</v>
      </c>
      <c r="G4" s="93" t="s">
        <v>459</v>
      </c>
      <c r="H4" s="92" t="s">
        <v>386</v>
      </c>
      <c r="I4" s="291" t="s">
        <v>459</v>
      </c>
      <c r="J4" s="92" t="s">
        <v>386</v>
      </c>
      <c r="K4" s="93" t="s">
        <v>459</v>
      </c>
      <c r="L4" s="92" t="s">
        <v>386</v>
      </c>
      <c r="M4" s="291" t="s">
        <v>459</v>
      </c>
      <c r="N4" s="289"/>
      <c r="O4" s="289"/>
      <c r="P4" s="289"/>
    </row>
    <row r="5" spans="1:16" x14ac:dyDescent="0.3">
      <c r="A5" s="112">
        <v>1963</v>
      </c>
      <c r="B5" s="112" t="s">
        <v>469</v>
      </c>
      <c r="C5" s="113"/>
      <c r="D5" s="114"/>
      <c r="E5" s="115"/>
      <c r="F5" s="114"/>
      <c r="G5" s="115"/>
      <c r="H5" s="114"/>
      <c r="I5" s="115"/>
      <c r="J5" s="114">
        <v>325</v>
      </c>
      <c r="K5" s="115"/>
      <c r="L5" s="112"/>
      <c r="M5" s="112"/>
      <c r="N5" s="289"/>
      <c r="O5" s="289"/>
      <c r="P5" s="289"/>
    </row>
    <row r="6" spans="1:16" x14ac:dyDescent="0.3">
      <c r="A6" s="112">
        <v>1964</v>
      </c>
      <c r="B6" s="112" t="s">
        <v>469</v>
      </c>
      <c r="C6" s="113"/>
      <c r="D6" s="114"/>
      <c r="E6" s="115"/>
      <c r="F6" s="114"/>
      <c r="G6" s="115"/>
      <c r="H6" s="114"/>
      <c r="I6" s="115"/>
      <c r="J6" s="114">
        <v>321</v>
      </c>
      <c r="K6" s="115"/>
      <c r="L6" s="112"/>
      <c r="M6" s="112"/>
      <c r="N6" s="289"/>
      <c r="O6" s="289"/>
      <c r="P6" s="289"/>
    </row>
    <row r="7" spans="1:16" x14ac:dyDescent="0.3">
      <c r="A7" s="112">
        <v>1965</v>
      </c>
      <c r="B7" s="112" t="s">
        <v>469</v>
      </c>
      <c r="C7" s="113"/>
      <c r="D7" s="114"/>
      <c r="E7" s="115"/>
      <c r="F7" s="114"/>
      <c r="G7" s="115"/>
      <c r="H7" s="114"/>
      <c r="I7" s="115"/>
      <c r="J7" s="114">
        <v>350</v>
      </c>
      <c r="K7" s="115"/>
      <c r="L7" s="112"/>
      <c r="M7" s="112"/>
      <c r="N7" s="289"/>
      <c r="O7" s="289"/>
      <c r="P7" s="289"/>
    </row>
    <row r="8" spans="1:16" x14ac:dyDescent="0.3">
      <c r="A8" s="112">
        <v>1966</v>
      </c>
      <c r="B8" s="112" t="s">
        <v>469</v>
      </c>
      <c r="C8" s="113"/>
      <c r="D8" s="114"/>
      <c r="E8" s="115"/>
      <c r="F8" s="114"/>
      <c r="G8" s="115"/>
      <c r="H8" s="114"/>
      <c r="I8" s="115"/>
      <c r="J8" s="114">
        <v>316</v>
      </c>
      <c r="K8" s="115"/>
      <c r="L8" s="112"/>
      <c r="M8" s="112"/>
      <c r="N8" s="289"/>
      <c r="O8" s="289"/>
      <c r="P8" s="289"/>
    </row>
    <row r="9" spans="1:16" x14ac:dyDescent="0.3">
      <c r="A9" s="112">
        <v>1967</v>
      </c>
      <c r="B9" s="112" t="s">
        <v>469</v>
      </c>
      <c r="C9" s="113"/>
      <c r="D9" s="114"/>
      <c r="E9" s="115"/>
      <c r="F9" s="114"/>
      <c r="G9" s="115"/>
      <c r="H9" s="114"/>
      <c r="I9" s="115"/>
      <c r="J9" s="114">
        <v>363</v>
      </c>
      <c r="K9" s="115"/>
      <c r="L9" s="112"/>
      <c r="M9" s="112"/>
      <c r="N9" s="289"/>
      <c r="O9" s="289"/>
      <c r="P9" s="289"/>
    </row>
    <row r="10" spans="1:16" x14ac:dyDescent="0.3">
      <c r="A10" s="112">
        <v>1968</v>
      </c>
      <c r="B10" s="112" t="s">
        <v>469</v>
      </c>
      <c r="C10" s="113"/>
      <c r="D10" s="114"/>
      <c r="E10" s="115"/>
      <c r="F10" s="114"/>
      <c r="G10" s="115"/>
      <c r="H10" s="114"/>
      <c r="I10" s="115"/>
      <c r="J10" s="114">
        <v>363</v>
      </c>
      <c r="K10" s="115"/>
      <c r="L10" s="112"/>
      <c r="M10" s="112"/>
      <c r="N10" s="289"/>
      <c r="O10" s="289"/>
      <c r="P10" s="289"/>
    </row>
    <row r="11" spans="1:16" x14ac:dyDescent="0.3">
      <c r="A11" s="112">
        <v>1969</v>
      </c>
      <c r="B11" s="112" t="s">
        <v>469</v>
      </c>
      <c r="C11" s="113"/>
      <c r="D11" s="114"/>
      <c r="E11" s="115"/>
      <c r="F11" s="114"/>
      <c r="G11" s="115"/>
      <c r="H11" s="114"/>
      <c r="I11" s="115"/>
      <c r="J11" s="114">
        <v>340</v>
      </c>
      <c r="K11" s="115"/>
      <c r="L11" s="112"/>
      <c r="M11" s="112"/>
      <c r="N11" s="289"/>
      <c r="O11" s="289"/>
      <c r="P11" s="289"/>
    </row>
    <row r="12" spans="1:16" x14ac:dyDescent="0.3">
      <c r="A12" s="112">
        <v>1970</v>
      </c>
      <c r="B12" s="112" t="s">
        <v>469</v>
      </c>
      <c r="C12" s="113"/>
      <c r="D12" s="114"/>
      <c r="E12" s="115"/>
      <c r="F12" s="114"/>
      <c r="G12" s="115"/>
      <c r="H12" s="114"/>
      <c r="I12" s="115"/>
      <c r="J12" s="114">
        <v>362</v>
      </c>
      <c r="K12" s="115"/>
      <c r="L12" s="112"/>
      <c r="M12" s="112"/>
      <c r="N12" s="289"/>
      <c r="O12" s="289"/>
      <c r="P12" s="289"/>
    </row>
    <row r="13" spans="1:16" x14ac:dyDescent="0.3">
      <c r="A13" s="112">
        <v>1971</v>
      </c>
      <c r="B13" s="112" t="s">
        <v>469</v>
      </c>
      <c r="C13" s="113">
        <v>1071</v>
      </c>
      <c r="D13" s="114">
        <v>195</v>
      </c>
      <c r="E13" s="115">
        <v>0.18207282913165265</v>
      </c>
      <c r="F13" s="114">
        <v>614</v>
      </c>
      <c r="G13" s="115">
        <v>0.5732959850606909</v>
      </c>
      <c r="H13" s="114">
        <v>262</v>
      </c>
      <c r="I13" s="115">
        <v>0.24463118580765639</v>
      </c>
      <c r="J13" s="114"/>
      <c r="K13" s="115"/>
      <c r="L13" s="112"/>
      <c r="M13" s="112"/>
      <c r="N13" s="289"/>
      <c r="O13" s="289"/>
      <c r="P13" s="289"/>
    </row>
    <row r="14" spans="1:16" x14ac:dyDescent="0.3">
      <c r="A14" s="112">
        <v>1972</v>
      </c>
      <c r="B14" s="112" t="s">
        <v>470</v>
      </c>
      <c r="C14" s="113">
        <v>1207</v>
      </c>
      <c r="D14" s="114">
        <v>193</v>
      </c>
      <c r="E14" s="115">
        <v>0.15990057995028997</v>
      </c>
      <c r="F14" s="114">
        <v>748</v>
      </c>
      <c r="G14" s="115">
        <v>0.61971830985915488</v>
      </c>
      <c r="H14" s="114">
        <v>266</v>
      </c>
      <c r="I14" s="115">
        <v>0.22038111019055509</v>
      </c>
      <c r="J14" s="114"/>
      <c r="K14" s="115"/>
      <c r="L14" s="112"/>
      <c r="M14" s="112"/>
      <c r="N14" s="289"/>
      <c r="O14" s="66"/>
      <c r="P14" s="289"/>
    </row>
    <row r="15" spans="1:16" x14ac:dyDescent="0.3">
      <c r="A15" s="112">
        <v>1973</v>
      </c>
      <c r="B15" s="112" t="s">
        <v>470</v>
      </c>
      <c r="C15" s="113">
        <v>1406</v>
      </c>
      <c r="D15" s="114">
        <v>189</v>
      </c>
      <c r="E15" s="115">
        <v>0.13442389758179232</v>
      </c>
      <c r="F15" s="114">
        <v>950</v>
      </c>
      <c r="G15" s="115">
        <v>0.67567567567567566</v>
      </c>
      <c r="H15" s="114">
        <v>267</v>
      </c>
      <c r="I15" s="115">
        <v>0.18990042674253202</v>
      </c>
      <c r="J15" s="114"/>
      <c r="K15" s="115"/>
      <c r="L15" s="112"/>
      <c r="M15" s="112"/>
      <c r="N15" s="289"/>
      <c r="O15" s="66"/>
      <c r="P15" s="289"/>
    </row>
    <row r="16" spans="1:16" x14ac:dyDescent="0.3">
      <c r="A16" s="112">
        <v>1974</v>
      </c>
      <c r="B16" s="112" t="s">
        <v>471</v>
      </c>
      <c r="C16" s="113">
        <v>1868</v>
      </c>
      <c r="D16" s="114">
        <v>203</v>
      </c>
      <c r="E16" s="115">
        <v>0.10867237687366167</v>
      </c>
      <c r="F16" s="114">
        <v>1047</v>
      </c>
      <c r="G16" s="115">
        <v>0.56049250535331907</v>
      </c>
      <c r="H16" s="114">
        <v>299</v>
      </c>
      <c r="I16" s="115">
        <v>0.16006423982869378</v>
      </c>
      <c r="J16" s="114">
        <v>319</v>
      </c>
      <c r="K16" s="115">
        <v>0.17077087794432549</v>
      </c>
      <c r="L16" s="112"/>
      <c r="M16" s="112"/>
      <c r="N16" s="289"/>
      <c r="O16" s="66"/>
      <c r="P16" s="289"/>
    </row>
    <row r="17" spans="1:16" x14ac:dyDescent="0.3">
      <c r="A17" s="112">
        <v>1975</v>
      </c>
      <c r="B17" s="112" t="s">
        <v>471</v>
      </c>
      <c r="C17" s="113">
        <v>2262</v>
      </c>
      <c r="D17" s="114">
        <v>277</v>
      </c>
      <c r="E17" s="115">
        <v>0.12245800176834659</v>
      </c>
      <c r="F17" s="114">
        <v>1311</v>
      </c>
      <c r="G17" s="115">
        <v>0.57957559681697612</v>
      </c>
      <c r="H17" s="114">
        <v>323</v>
      </c>
      <c r="I17" s="115">
        <v>0.14279398762157383</v>
      </c>
      <c r="J17" s="114">
        <v>351</v>
      </c>
      <c r="K17" s="115">
        <v>0.15517241379310345</v>
      </c>
      <c r="L17" s="112"/>
      <c r="M17" s="112"/>
      <c r="N17" s="289"/>
      <c r="O17" s="66"/>
      <c r="P17" s="289"/>
    </row>
    <row r="18" spans="1:16" x14ac:dyDescent="0.3">
      <c r="A18" s="112">
        <v>1976</v>
      </c>
      <c r="B18" s="112" t="s">
        <v>471</v>
      </c>
      <c r="C18" s="113">
        <v>2502</v>
      </c>
      <c r="D18" s="114">
        <v>351</v>
      </c>
      <c r="E18" s="115">
        <v>0.14028776978417265</v>
      </c>
      <c r="F18" s="114">
        <v>1468</v>
      </c>
      <c r="G18" s="115">
        <v>0.58673061550759398</v>
      </c>
      <c r="H18" s="114">
        <v>314</v>
      </c>
      <c r="I18" s="115">
        <v>0.12549960031974419</v>
      </c>
      <c r="J18" s="114">
        <v>369</v>
      </c>
      <c r="K18" s="115">
        <v>0.14748201438848921</v>
      </c>
      <c r="L18" s="112"/>
      <c r="M18" s="112"/>
      <c r="N18" s="289"/>
      <c r="O18" s="66"/>
      <c r="P18" s="289"/>
    </row>
    <row r="19" spans="1:16" x14ac:dyDescent="0.3">
      <c r="A19" s="112">
        <v>1977</v>
      </c>
      <c r="B19" s="112" t="s">
        <v>471</v>
      </c>
      <c r="C19" s="113">
        <v>2710</v>
      </c>
      <c r="D19" s="114">
        <v>378</v>
      </c>
      <c r="E19" s="115">
        <v>0.13948339483394834</v>
      </c>
      <c r="F19" s="114">
        <v>1537</v>
      </c>
      <c r="G19" s="115">
        <v>0.56715867158671585</v>
      </c>
      <c r="H19" s="114">
        <v>297</v>
      </c>
      <c r="I19" s="115">
        <v>0.10959409594095941</v>
      </c>
      <c r="J19" s="114">
        <v>498</v>
      </c>
      <c r="K19" s="115">
        <v>0.18376383763837639</v>
      </c>
      <c r="L19" s="112"/>
      <c r="M19" s="112"/>
      <c r="N19" s="289"/>
      <c r="O19" s="66"/>
      <c r="P19" s="289"/>
    </row>
    <row r="20" spans="1:16" x14ac:dyDescent="0.3">
      <c r="A20" s="112">
        <v>1978</v>
      </c>
      <c r="B20" s="112" t="s">
        <v>471</v>
      </c>
      <c r="C20" s="113">
        <v>2864</v>
      </c>
      <c r="D20" s="114">
        <v>388</v>
      </c>
      <c r="E20" s="115">
        <v>0.13547486033519554</v>
      </c>
      <c r="F20" s="114">
        <v>1690</v>
      </c>
      <c r="G20" s="115">
        <v>0.59008379888268159</v>
      </c>
      <c r="H20" s="114">
        <v>323</v>
      </c>
      <c r="I20" s="115">
        <v>0.11277932960893855</v>
      </c>
      <c r="J20" s="114">
        <v>463</v>
      </c>
      <c r="K20" s="115">
        <v>0.16166201117318435</v>
      </c>
      <c r="L20" s="112"/>
      <c r="M20" s="112"/>
      <c r="N20" s="289"/>
      <c r="O20" s="66"/>
      <c r="P20" s="289"/>
    </row>
    <row r="21" spans="1:16" x14ac:dyDescent="0.3">
      <c r="A21" s="112">
        <v>1979</v>
      </c>
      <c r="B21" s="112" t="s">
        <v>471</v>
      </c>
      <c r="C21" s="113">
        <v>2968</v>
      </c>
      <c r="D21" s="114">
        <v>383</v>
      </c>
      <c r="E21" s="115">
        <v>0.12904312668463611</v>
      </c>
      <c r="F21" s="114">
        <v>1827</v>
      </c>
      <c r="G21" s="115">
        <v>0.61556603773584906</v>
      </c>
      <c r="H21" s="114">
        <v>308</v>
      </c>
      <c r="I21" s="115">
        <v>0.10377358490566038</v>
      </c>
      <c r="J21" s="114">
        <v>450</v>
      </c>
      <c r="K21" s="115">
        <v>0.15161725067385445</v>
      </c>
      <c r="L21" s="112"/>
      <c r="M21" s="112"/>
      <c r="N21" s="289"/>
      <c r="O21" s="66"/>
      <c r="P21" s="289"/>
    </row>
    <row r="22" spans="1:16" x14ac:dyDescent="0.3">
      <c r="A22" s="112">
        <v>1980</v>
      </c>
      <c r="B22" s="112" t="s">
        <v>471</v>
      </c>
      <c r="C22" s="113">
        <v>3034</v>
      </c>
      <c r="D22" s="114">
        <v>368</v>
      </c>
      <c r="E22" s="115">
        <v>0.12129202373104812</v>
      </c>
      <c r="F22" s="114">
        <v>1844</v>
      </c>
      <c r="G22" s="115">
        <v>0.6077785102175346</v>
      </c>
      <c r="H22" s="114">
        <v>290</v>
      </c>
      <c r="I22" s="115">
        <v>9.55833882663151E-2</v>
      </c>
      <c r="J22" s="114">
        <v>532</v>
      </c>
      <c r="K22" s="115">
        <v>0.17534607778510217</v>
      </c>
      <c r="L22" s="112"/>
      <c r="M22" s="112"/>
      <c r="N22" s="289"/>
      <c r="O22" s="66"/>
      <c r="P22" s="289"/>
    </row>
    <row r="23" spans="1:16" x14ac:dyDescent="0.3">
      <c r="A23" s="112">
        <v>1981</v>
      </c>
      <c r="B23" s="112" t="s">
        <v>471</v>
      </c>
      <c r="C23" s="113">
        <v>3154</v>
      </c>
      <c r="D23" s="114">
        <v>338</v>
      </c>
      <c r="E23" s="115">
        <v>0.10716550412175016</v>
      </c>
      <c r="F23" s="114">
        <v>1897</v>
      </c>
      <c r="G23" s="115">
        <v>0.60145846544071024</v>
      </c>
      <c r="H23" s="114">
        <v>338</v>
      </c>
      <c r="I23" s="115">
        <v>0.10716550412175016</v>
      </c>
      <c r="J23" s="114">
        <v>581</v>
      </c>
      <c r="K23" s="115">
        <v>0.18421052631578946</v>
      </c>
      <c r="L23" s="112"/>
      <c r="M23" s="112"/>
      <c r="N23" s="289"/>
      <c r="O23" s="66"/>
      <c r="P23" s="289"/>
    </row>
    <row r="24" spans="1:16" x14ac:dyDescent="0.3">
      <c r="A24" s="112">
        <v>1982</v>
      </c>
      <c r="B24" s="112" t="s">
        <v>471</v>
      </c>
      <c r="C24" s="113">
        <v>3607</v>
      </c>
      <c r="D24" s="114">
        <v>466</v>
      </c>
      <c r="E24" s="115">
        <v>0.12919323537565844</v>
      </c>
      <c r="F24" s="114">
        <v>2211</v>
      </c>
      <c r="G24" s="115">
        <v>0.61297477127807043</v>
      </c>
      <c r="H24" s="114">
        <v>354</v>
      </c>
      <c r="I24" s="115">
        <v>9.8142500693096754E-2</v>
      </c>
      <c r="J24" s="114">
        <v>576</v>
      </c>
      <c r="K24" s="115">
        <v>0.15968949265317439</v>
      </c>
      <c r="L24" s="112"/>
      <c r="M24" s="112"/>
      <c r="N24" s="289"/>
      <c r="O24" s="66"/>
      <c r="P24" s="289"/>
    </row>
    <row r="25" spans="1:16" x14ac:dyDescent="0.3">
      <c r="A25" s="112">
        <v>1983</v>
      </c>
      <c r="B25" s="112" t="s">
        <v>471</v>
      </c>
      <c r="C25" s="113">
        <v>3781</v>
      </c>
      <c r="D25" s="114">
        <v>526</v>
      </c>
      <c r="E25" s="115">
        <v>0.13911663581063211</v>
      </c>
      <c r="F25" s="114">
        <v>2338</v>
      </c>
      <c r="G25" s="115">
        <v>0.61835493255752449</v>
      </c>
      <c r="H25" s="114">
        <v>331</v>
      </c>
      <c r="I25" s="116">
        <v>8.754297804813542E-2</v>
      </c>
      <c r="J25" s="114">
        <v>586</v>
      </c>
      <c r="K25" s="115">
        <v>0.15498545358370802</v>
      </c>
      <c r="L25" s="112"/>
      <c r="M25" s="112"/>
      <c r="N25" s="289"/>
      <c r="O25" s="66"/>
      <c r="P25" s="289"/>
    </row>
    <row r="26" spans="1:16" x14ac:dyDescent="0.3">
      <c r="A26" s="112">
        <v>1984</v>
      </c>
      <c r="B26" s="112" t="s">
        <v>471</v>
      </c>
      <c r="C26" s="113">
        <v>4057</v>
      </c>
      <c r="D26" s="114">
        <v>541</v>
      </c>
      <c r="E26" s="115">
        <v>0.13334976583682523</v>
      </c>
      <c r="F26" s="114">
        <v>2512</v>
      </c>
      <c r="G26" s="115">
        <v>0.61917673157505548</v>
      </c>
      <c r="H26" s="114">
        <v>308</v>
      </c>
      <c r="I26" s="116">
        <v>7.5918166132610307E-2</v>
      </c>
      <c r="J26" s="114">
        <v>696</v>
      </c>
      <c r="K26" s="115">
        <v>0.17155533645550899</v>
      </c>
      <c r="L26" s="112"/>
      <c r="M26" s="112"/>
      <c r="N26" s="289"/>
      <c r="O26" s="66"/>
      <c r="P26" s="289"/>
    </row>
    <row r="27" spans="1:16" x14ac:dyDescent="0.3">
      <c r="A27" s="112">
        <v>1985</v>
      </c>
      <c r="B27" s="112" t="s">
        <v>472</v>
      </c>
      <c r="C27" s="113">
        <v>4234</v>
      </c>
      <c r="D27" s="114">
        <v>538</v>
      </c>
      <c r="E27" s="115">
        <v>0.12706660368445913</v>
      </c>
      <c r="F27" s="114">
        <v>2631</v>
      </c>
      <c r="G27" s="115">
        <v>0.62139820500708554</v>
      </c>
      <c r="H27" s="114">
        <v>290</v>
      </c>
      <c r="I27" s="116">
        <v>6.8493150684931503E-2</v>
      </c>
      <c r="J27" s="114">
        <v>775</v>
      </c>
      <c r="K27" s="115">
        <v>0.18304204062352386</v>
      </c>
      <c r="L27" s="112"/>
      <c r="M27" s="112"/>
      <c r="N27" s="289"/>
      <c r="O27" s="66"/>
      <c r="P27" s="289"/>
    </row>
    <row r="28" spans="1:16" x14ac:dyDescent="0.3">
      <c r="A28" s="112">
        <v>1986</v>
      </c>
      <c r="B28" s="112" t="s">
        <v>471</v>
      </c>
      <c r="C28" s="113">
        <v>4411</v>
      </c>
      <c r="D28" s="114">
        <v>535</v>
      </c>
      <c r="E28" s="115">
        <v>0.12128768986624348</v>
      </c>
      <c r="F28" s="114">
        <v>2749</v>
      </c>
      <c r="G28" s="115">
        <v>0.62321469054636136</v>
      </c>
      <c r="H28" s="114">
        <v>272</v>
      </c>
      <c r="I28" s="116">
        <v>6.1664021763772385E-2</v>
      </c>
      <c r="J28" s="114">
        <v>854</v>
      </c>
      <c r="K28" s="115">
        <v>0.19360689186125596</v>
      </c>
      <c r="L28" s="112"/>
      <c r="M28" s="112"/>
      <c r="N28" s="289"/>
      <c r="O28" s="66"/>
      <c r="P28" s="289"/>
    </row>
    <row r="29" spans="1:16" x14ac:dyDescent="0.3">
      <c r="A29" s="112">
        <v>1987</v>
      </c>
      <c r="B29" s="112" t="s">
        <v>471</v>
      </c>
      <c r="C29" s="113">
        <v>4424</v>
      </c>
      <c r="D29" s="114">
        <v>459</v>
      </c>
      <c r="E29" s="115">
        <v>0.10375226039783002</v>
      </c>
      <c r="F29" s="114">
        <v>2790</v>
      </c>
      <c r="G29" s="115">
        <v>0.63065099457504525</v>
      </c>
      <c r="H29" s="114">
        <v>276</v>
      </c>
      <c r="I29" s="116">
        <v>6.2386980108499093E-2</v>
      </c>
      <c r="J29" s="114">
        <v>898</v>
      </c>
      <c r="K29" s="115">
        <v>0.20298372513562388</v>
      </c>
      <c r="L29" s="112"/>
      <c r="M29" s="112"/>
      <c r="N29" s="289"/>
      <c r="O29" s="66"/>
      <c r="P29" s="289"/>
    </row>
    <row r="30" spans="1:16" x14ac:dyDescent="0.3">
      <c r="A30" s="112">
        <v>1988</v>
      </c>
      <c r="B30" s="112" t="s">
        <v>471</v>
      </c>
      <c r="C30" s="113">
        <v>4502</v>
      </c>
      <c r="D30" s="114">
        <v>451</v>
      </c>
      <c r="E30" s="115">
        <v>0.10017769880053309</v>
      </c>
      <c r="F30" s="114">
        <v>2767</v>
      </c>
      <c r="G30" s="115">
        <v>0.6146157263438472</v>
      </c>
      <c r="H30" s="114">
        <v>295</v>
      </c>
      <c r="I30" s="116">
        <v>6.5526432696579304E-2</v>
      </c>
      <c r="J30" s="114">
        <v>989</v>
      </c>
      <c r="K30" s="115">
        <v>0.21968014215904041</v>
      </c>
      <c r="L30" s="112"/>
      <c r="M30" s="112"/>
      <c r="N30" s="289"/>
      <c r="O30" s="66"/>
      <c r="P30" s="289"/>
    </row>
    <row r="31" spans="1:16" x14ac:dyDescent="0.3">
      <c r="A31" s="112">
        <v>1989</v>
      </c>
      <c r="B31" s="112" t="s">
        <v>471</v>
      </c>
      <c r="C31" s="113">
        <v>4604</v>
      </c>
      <c r="D31" s="114">
        <v>486</v>
      </c>
      <c r="E31" s="115">
        <v>0.10556038227628149</v>
      </c>
      <c r="F31" s="114">
        <v>2875</v>
      </c>
      <c r="G31" s="115">
        <v>0.62445699391833187</v>
      </c>
      <c r="H31" s="114">
        <v>307</v>
      </c>
      <c r="I31" s="116">
        <v>6.668114682884449E-2</v>
      </c>
      <c r="J31" s="114">
        <v>935</v>
      </c>
      <c r="K31" s="115">
        <v>0.2030842745438749</v>
      </c>
      <c r="L31" s="112"/>
      <c r="M31" s="112"/>
      <c r="N31" s="289"/>
      <c r="O31" s="66"/>
      <c r="P31" s="289"/>
    </row>
    <row r="32" spans="1:16" x14ac:dyDescent="0.3">
      <c r="A32" s="112">
        <v>1990</v>
      </c>
      <c r="B32" s="112" t="s">
        <v>471</v>
      </c>
      <c r="C32" s="113">
        <v>4675</v>
      </c>
      <c r="D32" s="117">
        <v>449</v>
      </c>
      <c r="E32" s="115">
        <v>9.6042780748663098E-2</v>
      </c>
      <c r="F32" s="117">
        <v>2886</v>
      </c>
      <c r="G32" s="115">
        <v>0.61732620320855613</v>
      </c>
      <c r="H32" s="117">
        <v>316</v>
      </c>
      <c r="I32" s="116">
        <v>6.7593582887700537E-2</v>
      </c>
      <c r="J32" s="117">
        <v>1024</v>
      </c>
      <c r="K32" s="115">
        <v>0.2190374331550802</v>
      </c>
      <c r="L32" s="112"/>
      <c r="M32" s="112"/>
      <c r="N32" s="289"/>
      <c r="O32" s="66"/>
      <c r="P32" s="289"/>
    </row>
    <row r="33" spans="1:16" x14ac:dyDescent="0.3">
      <c r="A33" s="112">
        <v>1991</v>
      </c>
      <c r="B33" s="112" t="s">
        <v>471</v>
      </c>
      <c r="C33" s="113">
        <v>4621</v>
      </c>
      <c r="D33" s="114">
        <v>547</v>
      </c>
      <c r="E33" s="115">
        <v>0.11837264661328717</v>
      </c>
      <c r="F33" s="114">
        <v>2666</v>
      </c>
      <c r="G33" s="115">
        <v>0.57693140012984201</v>
      </c>
      <c r="H33" s="114">
        <v>323</v>
      </c>
      <c r="I33" s="116">
        <v>6.9898290413330441E-2</v>
      </c>
      <c r="J33" s="114">
        <v>1085</v>
      </c>
      <c r="K33" s="115">
        <v>0.23479766284354037</v>
      </c>
      <c r="L33" s="112"/>
      <c r="M33" s="112"/>
      <c r="N33" s="289"/>
      <c r="O33" s="66"/>
      <c r="P33" s="289"/>
    </row>
    <row r="34" spans="1:16" x14ac:dyDescent="0.3">
      <c r="A34" s="112">
        <v>1992</v>
      </c>
      <c r="B34" s="112" t="s">
        <v>471</v>
      </c>
      <c r="C34" s="113">
        <v>4737</v>
      </c>
      <c r="D34" s="114">
        <v>530</v>
      </c>
      <c r="E34" s="115">
        <v>0.1118851593835761</v>
      </c>
      <c r="F34" s="114">
        <v>2569</v>
      </c>
      <c r="G34" s="115">
        <v>0.54232636689888114</v>
      </c>
      <c r="H34" s="114">
        <v>302</v>
      </c>
      <c r="I34" s="116">
        <v>6.3753430441207515E-2</v>
      </c>
      <c r="J34" s="114">
        <v>1337</v>
      </c>
      <c r="K34" s="115">
        <v>0.28224614735064385</v>
      </c>
      <c r="L34" s="112"/>
      <c r="M34" s="112"/>
      <c r="N34" s="289"/>
      <c r="O34" s="66"/>
      <c r="P34" s="289"/>
    </row>
    <row r="35" spans="1:16" x14ac:dyDescent="0.3">
      <c r="A35" s="112">
        <v>1993</v>
      </c>
      <c r="B35" s="112" t="s">
        <v>471</v>
      </c>
      <c r="C35" s="113">
        <v>4733</v>
      </c>
      <c r="D35" s="114">
        <v>575</v>
      </c>
      <c r="E35" s="115">
        <v>0.12148742869216142</v>
      </c>
      <c r="F35" s="114">
        <v>2476</v>
      </c>
      <c r="G35" s="115">
        <v>0.52313543207268121</v>
      </c>
      <c r="H35" s="114">
        <v>322</v>
      </c>
      <c r="I35" s="116">
        <v>6.8032960067610393E-2</v>
      </c>
      <c r="J35" s="114">
        <v>1359</v>
      </c>
      <c r="K35" s="115">
        <v>0.28713289668286501</v>
      </c>
      <c r="L35" s="112"/>
      <c r="M35" s="112"/>
      <c r="N35" s="289"/>
      <c r="O35" s="66"/>
      <c r="P35" s="289"/>
    </row>
    <row r="36" spans="1:16" x14ac:dyDescent="0.3">
      <c r="A36" s="112">
        <v>1994</v>
      </c>
      <c r="B36" s="112" t="s">
        <v>471</v>
      </c>
      <c r="C36" s="113">
        <v>4924</v>
      </c>
      <c r="D36" s="117">
        <v>593</v>
      </c>
      <c r="E36" s="115">
        <v>0.12043054427294882</v>
      </c>
      <c r="F36" s="117">
        <v>2654</v>
      </c>
      <c r="G36" s="115">
        <v>0.53899268887083673</v>
      </c>
      <c r="H36" s="117">
        <v>294</v>
      </c>
      <c r="I36" s="116">
        <v>5.9707554833468728E-2</v>
      </c>
      <c r="J36" s="117">
        <v>1384</v>
      </c>
      <c r="K36" s="115">
        <v>0.28107229894394803</v>
      </c>
      <c r="L36" s="112"/>
      <c r="M36" s="112"/>
      <c r="N36" s="289"/>
      <c r="O36" s="66"/>
      <c r="P36" s="289"/>
    </row>
    <row r="37" spans="1:16" x14ac:dyDescent="0.3">
      <c r="A37" s="112">
        <v>1995</v>
      </c>
      <c r="B37" s="112" t="s">
        <v>471</v>
      </c>
      <c r="C37" s="113">
        <v>5019</v>
      </c>
      <c r="D37" s="117">
        <v>591</v>
      </c>
      <c r="E37" s="115">
        <v>0.1177525403466826</v>
      </c>
      <c r="F37" s="117">
        <v>2660</v>
      </c>
      <c r="G37" s="115">
        <v>0.52998605299860535</v>
      </c>
      <c r="H37" s="117">
        <v>309</v>
      </c>
      <c r="I37" s="116">
        <v>6.1566049013747758E-2</v>
      </c>
      <c r="J37" s="117">
        <v>1459</v>
      </c>
      <c r="K37" s="115">
        <v>0.29069535764096432</v>
      </c>
      <c r="L37" s="112"/>
      <c r="M37" s="112"/>
      <c r="N37" s="289"/>
      <c r="O37" s="66"/>
      <c r="P37" s="289"/>
    </row>
    <row r="38" spans="1:16" x14ac:dyDescent="0.3">
      <c r="A38" s="112">
        <v>1996</v>
      </c>
      <c r="B38" s="112" t="s">
        <v>473</v>
      </c>
      <c r="C38" s="113">
        <v>4982</v>
      </c>
      <c r="D38" s="113">
        <v>643</v>
      </c>
      <c r="E38" s="115">
        <v>0.12906463267763951</v>
      </c>
      <c r="F38" s="113">
        <v>2844</v>
      </c>
      <c r="G38" s="115">
        <v>0.57085507828181459</v>
      </c>
      <c r="H38" s="113">
        <v>229</v>
      </c>
      <c r="I38" s="116">
        <v>4.5965475712565235E-2</v>
      </c>
      <c r="J38" s="113">
        <v>1266</v>
      </c>
      <c r="K38" s="115">
        <v>0.25411481332798075</v>
      </c>
      <c r="L38" s="113"/>
      <c r="M38" s="115"/>
      <c r="N38" s="289"/>
      <c r="O38" s="66"/>
      <c r="P38" s="289"/>
    </row>
    <row r="39" spans="1:16" x14ac:dyDescent="0.3">
      <c r="A39" s="112">
        <v>1997</v>
      </c>
      <c r="B39" s="112" t="s">
        <v>473</v>
      </c>
      <c r="C39" s="113">
        <v>5107.8389999999999</v>
      </c>
      <c r="D39" s="113">
        <v>740.721</v>
      </c>
      <c r="E39" s="115">
        <v>0.14501651285406608</v>
      </c>
      <c r="F39" s="113">
        <v>3031</v>
      </c>
      <c r="G39" s="115">
        <v>0.59340163227541043</v>
      </c>
      <c r="H39" s="113">
        <v>237.16499999999999</v>
      </c>
      <c r="I39" s="116">
        <v>4.6431573117320261E-2</v>
      </c>
      <c r="J39" s="113">
        <v>1098.953</v>
      </c>
      <c r="K39" s="115">
        <v>0.21515028175320325</v>
      </c>
      <c r="L39" s="113"/>
      <c r="M39" s="115"/>
      <c r="N39" s="289"/>
      <c r="O39" s="66"/>
      <c r="P39" s="289"/>
    </row>
    <row r="40" spans="1:16" x14ac:dyDescent="0.3">
      <c r="A40" s="112">
        <v>1998</v>
      </c>
      <c r="B40" s="112" t="s">
        <v>473</v>
      </c>
      <c r="C40" s="113">
        <v>4590.299</v>
      </c>
      <c r="D40" s="113">
        <v>756.91399999999999</v>
      </c>
      <c r="E40" s="115">
        <v>0.1648942694146939</v>
      </c>
      <c r="F40" s="113">
        <v>2549</v>
      </c>
      <c r="G40" s="115">
        <v>0.55530151739570777</v>
      </c>
      <c r="H40" s="113">
        <v>171.053</v>
      </c>
      <c r="I40" s="116">
        <v>3.7264021363314241E-2</v>
      </c>
      <c r="J40" s="113">
        <v>1113.3320000000001</v>
      </c>
      <c r="K40" s="115">
        <v>0.24254019182628411</v>
      </c>
      <c r="L40" s="113"/>
      <c r="M40" s="115"/>
      <c r="N40" s="289"/>
      <c r="O40" s="66"/>
      <c r="P40" s="289"/>
    </row>
    <row r="41" spans="1:16" x14ac:dyDescent="0.3">
      <c r="A41" s="112">
        <v>1999</v>
      </c>
      <c r="B41" s="112" t="s">
        <v>473</v>
      </c>
      <c r="C41" s="113">
        <v>4608.835</v>
      </c>
      <c r="D41" s="113">
        <v>798.03899999999999</v>
      </c>
      <c r="E41" s="115">
        <v>0.17315417019702375</v>
      </c>
      <c r="F41" s="113">
        <v>2838</v>
      </c>
      <c r="G41" s="115">
        <v>0.61577383438547917</v>
      </c>
      <c r="H41" s="113">
        <v>156.18799999999999</v>
      </c>
      <c r="I41" s="116">
        <v>3.3888824399224533E-2</v>
      </c>
      <c r="J41" s="113">
        <v>816.60799999999995</v>
      </c>
      <c r="K41" s="115">
        <v>0.1771831710182725</v>
      </c>
      <c r="L41" s="113"/>
      <c r="M41" s="115"/>
      <c r="N41" s="289"/>
      <c r="O41" s="66"/>
      <c r="P41" s="289"/>
    </row>
    <row r="42" spans="1:16" x14ac:dyDescent="0.3">
      <c r="A42" s="112">
        <v>2000</v>
      </c>
      <c r="B42" s="112" t="s">
        <v>473</v>
      </c>
      <c r="C42" s="113">
        <v>4937.7330000000002</v>
      </c>
      <c r="D42" s="113">
        <v>557.01300000000003</v>
      </c>
      <c r="E42" s="115">
        <v>0.11280743612503957</v>
      </c>
      <c r="F42" s="113">
        <v>3194</v>
      </c>
      <c r="G42" s="115">
        <v>0.64685555091779967</v>
      </c>
      <c r="H42" s="113">
        <v>184.90100000000001</v>
      </c>
      <c r="I42" s="116">
        <v>3.7446536700141544E-2</v>
      </c>
      <c r="J42" s="113">
        <v>1001.819</v>
      </c>
      <c r="K42" s="115">
        <v>0.20289047625701914</v>
      </c>
      <c r="L42" s="113"/>
      <c r="M42" s="115"/>
      <c r="N42" s="289"/>
      <c r="O42" s="66"/>
      <c r="P42" s="289"/>
    </row>
    <row r="43" spans="1:16" x14ac:dyDescent="0.3">
      <c r="A43" s="112">
        <v>2001</v>
      </c>
      <c r="B43" s="112" t="s">
        <v>473</v>
      </c>
      <c r="C43" s="113">
        <v>5416.8149999999996</v>
      </c>
      <c r="D43" s="113">
        <v>848</v>
      </c>
      <c r="E43" s="115">
        <v>0.15654955910438145</v>
      </c>
      <c r="F43" s="113">
        <v>3027.8069999999998</v>
      </c>
      <c r="G43" s="115">
        <v>0.55896444681976398</v>
      </c>
      <c r="H43" s="113">
        <v>194.00800000000001</v>
      </c>
      <c r="I43" s="116">
        <v>3.581588073434297E-2</v>
      </c>
      <c r="J43" s="113">
        <v>1346</v>
      </c>
      <c r="K43" s="115">
        <v>0.24848550301237907</v>
      </c>
      <c r="L43" s="112">
        <v>1</v>
      </c>
      <c r="M43" s="118">
        <v>1.8461032913252531E-4</v>
      </c>
      <c r="N43" s="289"/>
      <c r="O43" s="66"/>
      <c r="P43" s="289"/>
    </row>
    <row r="44" spans="1:16" x14ac:dyDescent="0.3">
      <c r="A44" s="313">
        <v>2002</v>
      </c>
      <c r="B44" s="112" t="s">
        <v>474</v>
      </c>
      <c r="C44" s="113">
        <v>5472.4999280000002</v>
      </c>
      <c r="D44" s="314">
        <v>875.1529300000002</v>
      </c>
      <c r="E44" s="115">
        <v>0.15991830817982977</v>
      </c>
      <c r="F44" s="314">
        <v>2952.995997</v>
      </c>
      <c r="G44" s="115">
        <v>0.53960640216567579</v>
      </c>
      <c r="H44" s="314">
        <v>205</v>
      </c>
      <c r="I44" s="116">
        <v>3.7460027902626224E-2</v>
      </c>
      <c r="J44" s="314">
        <v>1439.3510010000002</v>
      </c>
      <c r="K44" s="115">
        <v>0.26301526175186823</v>
      </c>
      <c r="L44" s="315"/>
      <c r="M44" s="118"/>
      <c r="N44" s="289"/>
      <c r="O44" s="66"/>
      <c r="P44" s="289"/>
    </row>
    <row r="45" spans="1:16" x14ac:dyDescent="0.3">
      <c r="A45" s="313">
        <v>2003</v>
      </c>
      <c r="B45" s="112" t="s">
        <v>474</v>
      </c>
      <c r="C45" s="113">
        <v>5673.5354899999993</v>
      </c>
      <c r="D45" s="314">
        <v>775</v>
      </c>
      <c r="E45" s="115">
        <v>0.13659912789229772</v>
      </c>
      <c r="F45" s="314">
        <v>3148</v>
      </c>
      <c r="G45" s="115">
        <v>0.55485684465155261</v>
      </c>
      <c r="H45" s="314">
        <v>168</v>
      </c>
      <c r="I45" s="116">
        <v>2.9611165788265833E-2</v>
      </c>
      <c r="J45" s="314">
        <v>1582.5354899999995</v>
      </c>
      <c r="K45" s="115">
        <v>0.27893286166788389</v>
      </c>
      <c r="L45" s="315"/>
      <c r="M45" s="118"/>
      <c r="N45" s="289"/>
      <c r="O45" s="66"/>
      <c r="P45" s="289"/>
    </row>
    <row r="46" spans="1:16" x14ac:dyDescent="0.3">
      <c r="A46" s="313">
        <v>2004</v>
      </c>
      <c r="B46" s="112" t="s">
        <v>474</v>
      </c>
      <c r="C46" s="113">
        <v>5866.4970089999997</v>
      </c>
      <c r="D46" s="314">
        <v>682</v>
      </c>
      <c r="E46" s="115">
        <v>0.116253361921726</v>
      </c>
      <c r="F46" s="314">
        <v>3475.4769999999999</v>
      </c>
      <c r="G46" s="115">
        <v>0.5924279846504904</v>
      </c>
      <c r="H46" s="314">
        <v>211</v>
      </c>
      <c r="I46" s="116">
        <v>3.5966949216252472E-2</v>
      </c>
      <c r="J46" s="314">
        <v>1498.0200089999998</v>
      </c>
      <c r="K46" s="115">
        <v>0.25535170421153108</v>
      </c>
      <c r="L46" s="315"/>
      <c r="M46" s="118"/>
      <c r="N46" s="289"/>
      <c r="O46" s="66"/>
      <c r="P46" s="289"/>
    </row>
    <row r="47" spans="1:16" x14ac:dyDescent="0.3">
      <c r="A47" s="313">
        <v>2005</v>
      </c>
      <c r="B47" s="112" t="s">
        <v>474</v>
      </c>
      <c r="C47" s="113">
        <v>5945.8280039999991</v>
      </c>
      <c r="D47" s="314">
        <v>685.55899799999986</v>
      </c>
      <c r="E47" s="115">
        <v>0.11530084582648482</v>
      </c>
      <c r="F47" s="314">
        <v>3576.7380009999997</v>
      </c>
      <c r="G47" s="115">
        <v>0.60155423241200101</v>
      </c>
      <c r="H47" s="314">
        <v>219</v>
      </c>
      <c r="I47" s="116">
        <v>3.6832548780871201E-2</v>
      </c>
      <c r="J47" s="314">
        <v>1463.9420049999999</v>
      </c>
      <c r="K47" s="115">
        <v>0.24621331192478943</v>
      </c>
      <c r="L47" s="315">
        <v>0.58899999999999997</v>
      </c>
      <c r="M47" s="118">
        <v>9.9061055853575961E-5</v>
      </c>
      <c r="N47" s="289"/>
      <c r="O47" s="66"/>
      <c r="P47" s="289"/>
    </row>
    <row r="48" spans="1:16" x14ac:dyDescent="0.3">
      <c r="A48" s="313">
        <v>2006</v>
      </c>
      <c r="B48" s="112" t="s">
        <v>474</v>
      </c>
      <c r="C48" s="113">
        <v>6068.5680090000005</v>
      </c>
      <c r="D48" s="314">
        <v>694.25200099999995</v>
      </c>
      <c r="E48" s="115">
        <v>0.11440128873407833</v>
      </c>
      <c r="F48" s="314">
        <v>3939.9210010000002</v>
      </c>
      <c r="G48" s="115">
        <v>0.64923405244151389</v>
      </c>
      <c r="H48" s="314">
        <v>210</v>
      </c>
      <c r="I48" s="116">
        <v>3.4604539273278168E-2</v>
      </c>
      <c r="J48" s="314">
        <v>1223.607006</v>
      </c>
      <c r="K48" s="115">
        <v>0.20163026997231101</v>
      </c>
      <c r="L48" s="315">
        <v>0.78800099999999995</v>
      </c>
      <c r="M48" s="118">
        <v>1.2984957881848793E-4</v>
      </c>
      <c r="N48" s="289"/>
      <c r="O48" s="66"/>
      <c r="P48" s="289"/>
    </row>
    <row r="49" spans="1:18" x14ac:dyDescent="0.3">
      <c r="A49" s="313">
        <v>2007</v>
      </c>
      <c r="B49" s="112" t="s">
        <v>474</v>
      </c>
      <c r="C49" s="113">
        <v>6146.5480449999995</v>
      </c>
      <c r="D49" s="314">
        <v>853</v>
      </c>
      <c r="E49" s="115">
        <v>0.13877708166519342</v>
      </c>
      <c r="F49" s="314">
        <v>3788.3250459999995</v>
      </c>
      <c r="G49" s="115">
        <v>0.61633375648656463</v>
      </c>
      <c r="H49" s="314">
        <v>214</v>
      </c>
      <c r="I49" s="116">
        <v>3.4816290124679246E-2</v>
      </c>
      <c r="J49" s="314">
        <v>1291.2229990000001</v>
      </c>
      <c r="K49" s="115">
        <v>0.2100728717235627</v>
      </c>
      <c r="L49" s="315"/>
      <c r="M49" s="118">
        <v>0</v>
      </c>
      <c r="N49" s="289"/>
      <c r="O49" s="66"/>
      <c r="P49" s="289"/>
    </row>
    <row r="50" spans="1:18" x14ac:dyDescent="0.3">
      <c r="A50" s="313">
        <v>2008</v>
      </c>
      <c r="B50" s="112" t="s">
        <v>474</v>
      </c>
      <c r="C50" s="113">
        <v>6261.7872560000005</v>
      </c>
      <c r="D50" s="314">
        <v>927.68143299999997</v>
      </c>
      <c r="E50" s="115">
        <v>0.14814962487125416</v>
      </c>
      <c r="F50" s="314">
        <v>3942.2368229999997</v>
      </c>
      <c r="G50" s="115">
        <v>0.62957054620828523</v>
      </c>
      <c r="H50" s="314">
        <v>220</v>
      </c>
      <c r="I50" s="116">
        <v>3.5133739139603881E-2</v>
      </c>
      <c r="J50" s="314">
        <v>1171.8009999999999</v>
      </c>
      <c r="K50" s="115">
        <v>0.18713523026148621</v>
      </c>
      <c r="L50" s="315">
        <v>2.25</v>
      </c>
      <c r="M50" s="118">
        <v>1.0859519370423019E-5</v>
      </c>
      <c r="N50" s="289"/>
      <c r="O50" s="66"/>
      <c r="P50" s="289"/>
    </row>
    <row r="51" spans="1:18" x14ac:dyDescent="0.3">
      <c r="A51" s="313">
        <v>2009</v>
      </c>
      <c r="B51" s="112">
        <v>3</v>
      </c>
      <c r="C51" s="113">
        <v>6166.7620000000006</v>
      </c>
      <c r="D51" s="314">
        <v>1183</v>
      </c>
      <c r="E51" s="115">
        <v>0.19183487217440853</v>
      </c>
      <c r="F51" s="314">
        <v>3518.5540000000001</v>
      </c>
      <c r="G51" s="115">
        <v>0.57056750365913256</v>
      </c>
      <c r="H51" s="314">
        <v>422</v>
      </c>
      <c r="I51" s="116">
        <v>6.8431374520372276E-2</v>
      </c>
      <c r="J51" s="314">
        <v>1309</v>
      </c>
      <c r="K51" s="115">
        <v>0.21226698873736327</v>
      </c>
      <c r="L51" s="315">
        <v>9.1519999999999992</v>
      </c>
      <c r="M51" s="118">
        <v>1.4840851649536657E-3</v>
      </c>
      <c r="N51" s="289"/>
      <c r="O51" s="66"/>
    </row>
    <row r="52" spans="1:18" x14ac:dyDescent="0.3">
      <c r="A52" s="313">
        <v>2010</v>
      </c>
      <c r="B52" s="112">
        <v>3</v>
      </c>
      <c r="C52" s="113">
        <v>6485.4920000000002</v>
      </c>
      <c r="D52" s="314">
        <v>952.94899999999996</v>
      </c>
      <c r="E52" s="115">
        <v>0.14693549849417745</v>
      </c>
      <c r="F52" s="314">
        <v>3689.6849999999999</v>
      </c>
      <c r="G52" s="115">
        <v>0.56891366144619404</v>
      </c>
      <c r="H52" s="314">
        <v>393.673</v>
      </c>
      <c r="I52" s="116">
        <v>6.0700560574278709E-2</v>
      </c>
      <c r="J52" s="314">
        <v>1428.837</v>
      </c>
      <c r="K52" s="115">
        <v>0.22031281512643913</v>
      </c>
      <c r="L52" s="315">
        <v>20.347999999999999</v>
      </c>
      <c r="M52" s="118">
        <v>3.1374643589106269E-3</v>
      </c>
      <c r="N52" s="289"/>
      <c r="O52" s="66"/>
      <c r="Q52" s="74"/>
    </row>
    <row r="53" spans="1:18" x14ac:dyDescent="0.3">
      <c r="A53" s="316">
        <v>2011</v>
      </c>
      <c r="B53" s="119">
        <v>3</v>
      </c>
      <c r="C53" s="317">
        <v>6552.2502376550001</v>
      </c>
      <c r="D53" s="120">
        <v>1020.281531655</v>
      </c>
      <c r="E53" s="121">
        <v>0.15571467734726671</v>
      </c>
      <c r="F53" s="120">
        <v>3783.2466550000004</v>
      </c>
      <c r="G53" s="121">
        <v>0.57739654588558498</v>
      </c>
      <c r="H53" s="120">
        <v>387.16</v>
      </c>
      <c r="I53" s="122">
        <v>5.9088097364633253E-2</v>
      </c>
      <c r="J53" s="120">
        <v>1340.3677859999998</v>
      </c>
      <c r="K53" s="121">
        <v>0.20456602501184495</v>
      </c>
      <c r="L53" s="123">
        <v>21.194264999999998</v>
      </c>
      <c r="M53" s="124">
        <v>3.2346543906701069E-3</v>
      </c>
      <c r="N53" s="289"/>
      <c r="O53" s="66"/>
      <c r="Q53" s="74"/>
    </row>
    <row r="54" spans="1:18" x14ac:dyDescent="0.3">
      <c r="A54" s="316">
        <v>2012</v>
      </c>
      <c r="B54" s="119">
        <v>3</v>
      </c>
      <c r="C54" s="317">
        <v>6679.165</v>
      </c>
      <c r="D54" s="120">
        <v>1063.1780000000001</v>
      </c>
      <c r="E54" s="121">
        <v>0.15917828051859778</v>
      </c>
      <c r="F54" s="120">
        <v>3495.1010000000001</v>
      </c>
      <c r="G54" s="121">
        <v>0.52328412309023664</v>
      </c>
      <c r="H54" s="120">
        <v>416.71499999999997</v>
      </c>
      <c r="I54" s="122">
        <v>6.2390283815417044E-2</v>
      </c>
      <c r="J54" s="120">
        <v>1646.309</v>
      </c>
      <c r="K54" s="121">
        <v>0.24648425364547813</v>
      </c>
      <c r="L54" s="123">
        <v>57.862000000000002</v>
      </c>
      <c r="M54" s="124">
        <v>8.6630589302704765E-3</v>
      </c>
      <c r="N54" s="289"/>
      <c r="O54" s="66"/>
      <c r="Q54" s="74"/>
    </row>
    <row r="55" spans="1:18" x14ac:dyDescent="0.3">
      <c r="A55" s="313">
        <v>2013</v>
      </c>
      <c r="B55" s="112">
        <v>3</v>
      </c>
      <c r="C55" s="113">
        <v>6207.201</v>
      </c>
      <c r="D55" s="314">
        <v>843.46500000000003</v>
      </c>
      <c r="E55" s="115">
        <v>0.1358849181780967</v>
      </c>
      <c r="F55" s="314">
        <v>3284.9360000000001</v>
      </c>
      <c r="G55" s="115">
        <v>0.52921373095538549</v>
      </c>
      <c r="H55" s="314">
        <v>378.90699999999998</v>
      </c>
      <c r="I55" s="116">
        <v>6.1043133612074106E-2</v>
      </c>
      <c r="J55" s="314">
        <v>1545.4949999999999</v>
      </c>
      <c r="K55" s="115">
        <v>0.24898420399146087</v>
      </c>
      <c r="L55" s="315">
        <v>154.38900000000001</v>
      </c>
      <c r="M55" s="118">
        <v>2.4872563334101795E-2</v>
      </c>
      <c r="N55" s="289"/>
      <c r="O55" s="66"/>
      <c r="Q55" s="74"/>
    </row>
    <row r="56" spans="1:18" x14ac:dyDescent="0.3">
      <c r="A56" s="313">
        <v>2014</v>
      </c>
      <c r="B56" s="112">
        <v>3</v>
      </c>
      <c r="C56" s="113">
        <v>6091.2323199999992</v>
      </c>
      <c r="D56" s="314">
        <v>484.38681999999989</v>
      </c>
      <c r="E56" s="115">
        <v>7.9521974298954329E-2</v>
      </c>
      <c r="F56" s="314">
        <v>3344.1880879999999</v>
      </c>
      <c r="G56" s="115">
        <v>0.54901667057085757</v>
      </c>
      <c r="H56" s="314">
        <v>558.29218100000003</v>
      </c>
      <c r="I56" s="116">
        <v>9.1655046412677313E-2</v>
      </c>
      <c r="J56" s="314">
        <v>1537.0963449999997</v>
      </c>
      <c r="K56" s="115">
        <v>0.25234571007135709</v>
      </c>
      <c r="L56" s="315">
        <v>160.91432399999999</v>
      </c>
      <c r="M56" s="118">
        <v>2.6417367709265113E-2</v>
      </c>
      <c r="N56" s="289"/>
      <c r="O56" s="66"/>
      <c r="Q56" s="74"/>
    </row>
    <row r="57" spans="1:18" x14ac:dyDescent="0.3">
      <c r="A57" s="313">
        <v>2015</v>
      </c>
      <c r="B57" s="112">
        <v>3</v>
      </c>
      <c r="C57" s="113">
        <v>6345.3394378109251</v>
      </c>
      <c r="D57" s="314">
        <v>808.14789081092601</v>
      </c>
      <c r="E57" s="115">
        <v>0.13267395632858181</v>
      </c>
      <c r="F57" s="314">
        <v>3122.784474</v>
      </c>
      <c r="G57" s="115">
        <v>0.51266875238802256</v>
      </c>
      <c r="H57" s="314">
        <v>667.54930499999989</v>
      </c>
      <c r="I57" s="116">
        <v>0.10959183132913243</v>
      </c>
      <c r="J57" s="314">
        <v>1572.3843549999999</v>
      </c>
      <c r="K57" s="115">
        <v>0.25813895651906443</v>
      </c>
      <c r="L57" s="315">
        <v>169.69578300000001</v>
      </c>
      <c r="M57" s="118">
        <v>2.7859023278888832E-2</v>
      </c>
      <c r="N57" s="289"/>
      <c r="O57" s="66"/>
      <c r="Q57" s="74"/>
    </row>
    <row r="58" spans="1:18" x14ac:dyDescent="0.3">
      <c r="A58" s="313">
        <v>2016</v>
      </c>
      <c r="B58" s="112">
        <v>3</v>
      </c>
      <c r="C58" s="113">
        <v>6402.3289094695747</v>
      </c>
      <c r="D58" s="314">
        <v>886.09333946957554</v>
      </c>
      <c r="E58" s="115">
        <v>0.1454702912184403</v>
      </c>
      <c r="F58" s="314">
        <v>3083.0021489999999</v>
      </c>
      <c r="G58" s="115">
        <v>0.50613767248332442</v>
      </c>
      <c r="H58" s="314">
        <v>594.13893499999995</v>
      </c>
      <c r="I58" s="116">
        <v>9.7540022082099803E-2</v>
      </c>
      <c r="J58" s="314">
        <v>1662.8922939999998</v>
      </c>
      <c r="K58" s="115">
        <v>0.27299768037742483</v>
      </c>
      <c r="L58" s="315">
        <v>178.06114499999998</v>
      </c>
      <c r="M58" s="118">
        <v>2.9232368040757968E-2</v>
      </c>
      <c r="N58" s="289"/>
      <c r="O58" s="66"/>
      <c r="Q58" s="74"/>
    </row>
    <row r="59" spans="1:18" x14ac:dyDescent="0.3">
      <c r="A59" s="313">
        <v>2017</v>
      </c>
      <c r="B59" s="112">
        <v>3</v>
      </c>
      <c r="C59" s="113">
        <v>6564.2156403764811</v>
      </c>
      <c r="D59" s="314">
        <v>936.62714837648105</v>
      </c>
      <c r="E59" s="115">
        <v>0.15376644645471035</v>
      </c>
      <c r="F59" s="314">
        <v>3277.0530080000003</v>
      </c>
      <c r="G59" s="115">
        <v>0.53799507814536962</v>
      </c>
      <c r="H59" s="314">
        <v>555.70678399999997</v>
      </c>
      <c r="I59" s="116">
        <v>9.1230600772751358E-2</v>
      </c>
      <c r="J59" s="314">
        <v>1647.3509819999999</v>
      </c>
      <c r="K59" s="115">
        <v>0.27044625708841791</v>
      </c>
      <c r="L59" s="315">
        <v>148.76308</v>
      </c>
      <c r="M59" s="118">
        <v>2.4422493213984001E-2</v>
      </c>
      <c r="N59" s="289"/>
      <c r="O59" s="66"/>
      <c r="Q59" s="74"/>
    </row>
    <row r="60" spans="1:18" x14ac:dyDescent="0.3">
      <c r="A60" s="313">
        <v>2018</v>
      </c>
      <c r="B60" s="112">
        <v>3</v>
      </c>
      <c r="C60" s="113">
        <f>6324149.95860434/1000</f>
        <v>6324.1499586043401</v>
      </c>
      <c r="D60" s="314">
        <f>871782.563604339/1000</f>
        <v>871.78256360433897</v>
      </c>
      <c r="E60" s="115">
        <v>0.13784976151905337</v>
      </c>
      <c r="F60" s="314">
        <f>2990586.194/1000</f>
        <v>2990.586194</v>
      </c>
      <c r="G60" s="115">
        <v>0.47288350427730613</v>
      </c>
      <c r="H60" s="314">
        <f>628564.074/1000</f>
        <v>628.56407400000001</v>
      </c>
      <c r="I60" s="116">
        <v>9.9391076763574462E-2</v>
      </c>
      <c r="J60" s="314">
        <f>1670557.55/1000</f>
        <v>1670.55755</v>
      </c>
      <c r="K60" s="115">
        <v>0.26415527160723301</v>
      </c>
      <c r="L60" s="315">
        <f>162933.92/1000</f>
        <v>162.93392</v>
      </c>
      <c r="M60" s="118">
        <v>2.576376605022148E-2</v>
      </c>
      <c r="N60" s="289"/>
      <c r="O60" s="66"/>
      <c r="Q60" s="74"/>
    </row>
    <row r="61" spans="1:18" x14ac:dyDescent="0.3">
      <c r="A61" s="313">
        <v>2019</v>
      </c>
      <c r="B61" s="112">
        <v>3</v>
      </c>
      <c r="C61" s="113">
        <v>6130.6274620000013</v>
      </c>
      <c r="D61" s="314">
        <v>947.28765599999997</v>
      </c>
      <c r="E61" s="115">
        <v>0.15451724344231565</v>
      </c>
      <c r="F61" s="314">
        <v>2723.8743820000004</v>
      </c>
      <c r="G61" s="115">
        <v>0.44430597012844553</v>
      </c>
      <c r="H61" s="314">
        <v>683.05502200000001</v>
      </c>
      <c r="I61" s="116">
        <v>0.11141682091006819</v>
      </c>
      <c r="J61" s="314">
        <v>1628.628739</v>
      </c>
      <c r="K61" s="115">
        <v>0.26565449443713068</v>
      </c>
      <c r="L61" s="315">
        <v>150.98876100000001</v>
      </c>
      <c r="M61" s="118">
        <v>2.4628598285556694E-2</v>
      </c>
      <c r="N61" s="289"/>
      <c r="O61" s="66"/>
      <c r="Q61" s="74"/>
    </row>
    <row r="62" spans="1:18" x14ac:dyDescent="0.3">
      <c r="A62" s="313">
        <v>2020</v>
      </c>
      <c r="B62" s="112">
        <v>3</v>
      </c>
      <c r="C62" s="113">
        <v>6254.8835830000007</v>
      </c>
      <c r="D62" s="314">
        <v>1050.0703050000002</v>
      </c>
      <c r="E62" s="115">
        <v>0.16788007179765285</v>
      </c>
      <c r="F62" s="314">
        <v>2679.7050529999997</v>
      </c>
      <c r="G62" s="115">
        <v>0.42841805405988792</v>
      </c>
      <c r="H62" s="314">
        <v>721.78894300000002</v>
      </c>
      <c r="I62" s="116">
        <v>0.11539606347938001</v>
      </c>
      <c r="J62" s="314">
        <v>1669.3248029999997</v>
      </c>
      <c r="K62" s="115">
        <v>0.26688343289665978</v>
      </c>
      <c r="L62" s="315">
        <v>137.05649599999998</v>
      </c>
      <c r="M62" s="118">
        <v>2.191191797278251E-2</v>
      </c>
      <c r="N62" s="289"/>
      <c r="O62" s="66"/>
      <c r="Q62" s="74"/>
    </row>
    <row r="63" spans="1:18" ht="15" thickBot="1" x14ac:dyDescent="0.35">
      <c r="A63" s="318">
        <v>2021</v>
      </c>
      <c r="B63" s="175">
        <v>3</v>
      </c>
      <c r="C63" s="308">
        <v>6694.9790369999992</v>
      </c>
      <c r="D63" s="164">
        <v>968.93359499999997</v>
      </c>
      <c r="E63" s="165">
        <v>0.14472541133365166</v>
      </c>
      <c r="F63" s="164">
        <v>3123.4669709999998</v>
      </c>
      <c r="G63" s="165">
        <v>0.46653872308457839</v>
      </c>
      <c r="H63" s="164">
        <v>752.894453</v>
      </c>
      <c r="I63" s="165">
        <v>0.11245658109444505</v>
      </c>
      <c r="J63" s="164">
        <v>1711.8530099999998</v>
      </c>
      <c r="K63" s="165">
        <v>0.25569206423790031</v>
      </c>
      <c r="L63" s="166">
        <v>141.23177899999999</v>
      </c>
      <c r="M63" s="319">
        <v>2.1095178673372746E-2</v>
      </c>
      <c r="N63" s="289"/>
      <c r="O63" s="66"/>
      <c r="Q63" s="74"/>
    </row>
    <row r="64" spans="1:18" x14ac:dyDescent="0.3">
      <c r="A64" s="24" t="s">
        <v>460</v>
      </c>
      <c r="Q64" s="320"/>
      <c r="R64" s="320"/>
    </row>
    <row r="65" spans="1:21" x14ac:dyDescent="0.3">
      <c r="A65" s="24" t="s">
        <v>461</v>
      </c>
      <c r="Q65" s="321"/>
      <c r="R65" s="322"/>
    </row>
    <row r="66" spans="1:21" x14ac:dyDescent="0.3">
      <c r="A66" s="24" t="s">
        <v>462</v>
      </c>
      <c r="Q66" s="321"/>
      <c r="R66" s="322"/>
    </row>
    <row r="67" spans="1:21" x14ac:dyDescent="0.3">
      <c r="A67" s="24" t="s">
        <v>463</v>
      </c>
      <c r="Q67" s="321"/>
      <c r="R67" s="322"/>
    </row>
    <row r="68" spans="1:21" x14ac:dyDescent="0.3">
      <c r="A68" s="24" t="s">
        <v>464</v>
      </c>
      <c r="Q68" s="321"/>
      <c r="R68" s="322"/>
    </row>
    <row r="69" spans="1:21" x14ac:dyDescent="0.3">
      <c r="A69" s="57" t="s">
        <v>465</v>
      </c>
      <c r="Q69" s="321"/>
      <c r="R69" s="322"/>
    </row>
    <row r="70" spans="1:21" x14ac:dyDescent="0.3">
      <c r="A70" s="24" t="s">
        <v>466</v>
      </c>
      <c r="Q70" s="321"/>
      <c r="R70" s="322"/>
    </row>
    <row r="71" spans="1:21" x14ac:dyDescent="0.3">
      <c r="A71" s="57" t="s">
        <v>467</v>
      </c>
      <c r="Q71" s="321"/>
      <c r="R71" s="322"/>
    </row>
    <row r="72" spans="1:21" x14ac:dyDescent="0.3">
      <c r="A72" s="57" t="s">
        <v>468</v>
      </c>
    </row>
    <row r="73" spans="1:21" x14ac:dyDescent="0.3">
      <c r="A73" s="57" t="s">
        <v>523</v>
      </c>
      <c r="B73" s="289"/>
      <c r="C73" s="296"/>
      <c r="D73" s="296"/>
      <c r="E73" s="289"/>
      <c r="F73" s="296"/>
      <c r="G73" s="289"/>
      <c r="I73" s="289"/>
      <c r="J73" s="296"/>
      <c r="K73" s="289"/>
      <c r="L73" s="296"/>
      <c r="M73" s="289"/>
    </row>
    <row r="74" spans="1:21" x14ac:dyDescent="0.3">
      <c r="B74" s="55"/>
      <c r="C74" s="55"/>
      <c r="D74" s="55"/>
      <c r="E74" s="55"/>
      <c r="F74" s="55"/>
      <c r="G74" s="55"/>
      <c r="H74" s="55"/>
      <c r="I74" s="55"/>
      <c r="J74" s="55"/>
      <c r="L74" s="68"/>
      <c r="M74" s="68"/>
      <c r="N74" s="68"/>
      <c r="Q74" s="74"/>
    </row>
    <row r="75" spans="1:21" ht="15.6" x14ac:dyDescent="0.3">
      <c r="B75" s="56"/>
      <c r="D75" s="55"/>
      <c r="F75" s="55"/>
      <c r="H75" s="55"/>
      <c r="J75" s="55"/>
      <c r="L75" s="323"/>
      <c r="N75" s="68"/>
    </row>
    <row r="76" spans="1:21" x14ac:dyDescent="0.3">
      <c r="E76" s="55"/>
      <c r="F76" s="55"/>
      <c r="G76" s="55"/>
      <c r="H76" s="55"/>
      <c r="I76" s="55"/>
      <c r="J76" s="55"/>
      <c r="K76" s="55"/>
      <c r="L76" s="68"/>
      <c r="M76" s="68"/>
      <c r="N76" s="68"/>
    </row>
    <row r="77" spans="1:21" x14ac:dyDescent="0.3">
      <c r="I77" s="55"/>
      <c r="J77" s="55"/>
      <c r="K77" s="55"/>
      <c r="L77" s="72"/>
      <c r="M77" s="72"/>
      <c r="N77" s="72"/>
      <c r="T77" s="27" t="s">
        <v>475</v>
      </c>
      <c r="U77" s="27"/>
    </row>
    <row r="78" spans="1:21" x14ac:dyDescent="0.3">
      <c r="G78" s="68"/>
      <c r="H78" s="68"/>
      <c r="I78" s="68"/>
      <c r="J78" s="68"/>
      <c r="K78" s="68"/>
      <c r="L78" s="68"/>
      <c r="M78" s="68"/>
      <c r="N78" s="68"/>
      <c r="O78" s="68"/>
      <c r="P78" s="68"/>
      <c r="T78" s="27" t="s">
        <v>456</v>
      </c>
      <c r="U78" s="27" t="s">
        <v>476</v>
      </c>
    </row>
    <row r="79" spans="1:21" x14ac:dyDescent="0.3">
      <c r="G79" s="68"/>
      <c r="H79" s="68"/>
      <c r="I79" s="68"/>
      <c r="J79" s="68"/>
      <c r="K79" s="68"/>
      <c r="L79" s="68"/>
      <c r="M79" s="68"/>
      <c r="N79" s="68"/>
      <c r="O79" s="68"/>
      <c r="P79" s="68"/>
      <c r="T79" s="49">
        <f>A50</f>
        <v>2008</v>
      </c>
      <c r="U79" s="67">
        <f>L50*1000</f>
        <v>2250</v>
      </c>
    </row>
    <row r="80" spans="1:21" x14ac:dyDescent="0.3">
      <c r="D80" s="68"/>
      <c r="F80" s="68"/>
      <c r="H80" s="68"/>
      <c r="J80" s="68"/>
      <c r="K80" s="289"/>
      <c r="L80" s="296"/>
      <c r="M80" s="289"/>
      <c r="O80" s="72"/>
      <c r="P80" s="72"/>
      <c r="T80" s="49">
        <f>A51</f>
        <v>2009</v>
      </c>
      <c r="U80" s="67">
        <f>L51*1000</f>
        <v>9152</v>
      </c>
    </row>
    <row r="81" spans="4:21" x14ac:dyDescent="0.3">
      <c r="D81" s="68"/>
      <c r="F81" s="68"/>
      <c r="H81" s="68"/>
      <c r="J81" s="68"/>
      <c r="K81" s="289"/>
      <c r="L81" s="296"/>
      <c r="M81" s="289"/>
      <c r="O81" s="289"/>
      <c r="T81" s="49">
        <f>A52</f>
        <v>2010</v>
      </c>
      <c r="U81" s="67">
        <f>L52*1000</f>
        <v>20348</v>
      </c>
    </row>
    <row r="82" spans="4:21" x14ac:dyDescent="0.3">
      <c r="D82" s="68"/>
      <c r="E82" s="68"/>
      <c r="F82" s="68"/>
      <c r="G82" s="68"/>
      <c r="H82" s="68"/>
      <c r="I82" s="68"/>
      <c r="J82" s="68"/>
      <c r="K82" s="68"/>
      <c r="L82" s="68"/>
      <c r="M82" s="68"/>
      <c r="N82" s="68"/>
      <c r="O82" s="289"/>
      <c r="T82" s="49">
        <f>A53</f>
        <v>2011</v>
      </c>
      <c r="U82" s="67">
        <f>L53*1000</f>
        <v>21194.264999999999</v>
      </c>
    </row>
    <row r="83" spans="4:21" x14ac:dyDescent="0.3">
      <c r="D83" s="68"/>
      <c r="E83" s="68"/>
      <c r="F83" s="68"/>
      <c r="G83" s="68"/>
      <c r="H83" s="68"/>
      <c r="I83" s="68"/>
      <c r="J83" s="68"/>
      <c r="K83" s="68"/>
      <c r="L83" s="68"/>
      <c r="M83" s="68"/>
      <c r="N83" s="68"/>
      <c r="O83" s="289"/>
    </row>
    <row r="84" spans="4:21" x14ac:dyDescent="0.3">
      <c r="D84" s="72"/>
      <c r="E84" s="72"/>
      <c r="F84" s="72"/>
      <c r="G84" s="72"/>
      <c r="H84" s="72"/>
      <c r="I84" s="72"/>
      <c r="J84" s="72"/>
      <c r="K84" s="72"/>
      <c r="L84" s="72"/>
      <c r="M84" s="72"/>
      <c r="N84" s="72"/>
    </row>
    <row r="85" spans="4:21" x14ac:dyDescent="0.3">
      <c r="D85" s="68"/>
      <c r="E85" s="68"/>
      <c r="F85" s="68"/>
      <c r="G85" s="68"/>
      <c r="H85" s="68"/>
      <c r="I85" s="68"/>
      <c r="J85" s="68"/>
      <c r="K85" s="68"/>
      <c r="L85" s="68"/>
      <c r="M85" s="68"/>
      <c r="N85" s="68"/>
    </row>
    <row r="86" spans="4:21" x14ac:dyDescent="0.3">
      <c r="D86" s="68"/>
      <c r="E86" s="68"/>
      <c r="F86" s="68"/>
      <c r="G86" s="68"/>
      <c r="H86" s="68"/>
      <c r="I86" s="68"/>
      <c r="J86" s="68"/>
      <c r="K86" s="289"/>
      <c r="L86" s="296"/>
      <c r="M86" s="289"/>
    </row>
    <row r="87" spans="4:21" x14ac:dyDescent="0.3">
      <c r="D87" s="68"/>
      <c r="E87" s="68"/>
      <c r="F87" s="68"/>
      <c r="G87" s="68"/>
      <c r="H87" s="68"/>
      <c r="I87" s="68"/>
      <c r="J87" s="68"/>
      <c r="K87" s="289"/>
      <c r="L87" s="296"/>
      <c r="M87" s="289"/>
    </row>
    <row r="88" spans="4:21" x14ac:dyDescent="0.3">
      <c r="D88" s="68"/>
      <c r="F88" s="68"/>
      <c r="H88" s="68"/>
      <c r="J88" s="68"/>
      <c r="K88" s="289"/>
      <c r="L88" s="296"/>
      <c r="M88" s="289"/>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A3" sqref="A3"/>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27" t="s">
        <v>2188</v>
      </c>
      <c r="B1" s="328"/>
      <c r="C1" s="328"/>
      <c r="D1" s="328"/>
    </row>
    <row r="2" spans="1:19" x14ac:dyDescent="0.3">
      <c r="A2" s="91" t="s">
        <v>2170</v>
      </c>
      <c r="B2" s="91"/>
      <c r="C2" s="91"/>
      <c r="D2" s="91"/>
      <c r="E2" s="91"/>
      <c r="F2" s="91"/>
      <c r="G2" s="91"/>
      <c r="H2" s="91"/>
      <c r="I2" s="91"/>
      <c r="J2" s="91"/>
      <c r="K2" s="91"/>
      <c r="L2" s="91"/>
      <c r="M2" s="91"/>
      <c r="N2" s="91"/>
      <c r="O2" s="91"/>
      <c r="P2" s="91"/>
      <c r="Q2" s="91"/>
      <c r="R2" s="91"/>
      <c r="S2" s="289"/>
    </row>
    <row r="3" spans="1:19" s="49" customFormat="1" x14ac:dyDescent="0.3">
      <c r="A3" s="401" t="s">
        <v>456</v>
      </c>
      <c r="B3" s="401" t="s">
        <v>60</v>
      </c>
      <c r="C3" s="412" t="s">
        <v>2154</v>
      </c>
      <c r="D3" s="409" t="s">
        <v>385</v>
      </c>
      <c r="E3" s="410"/>
      <c r="F3" s="410"/>
      <c r="G3" s="411"/>
      <c r="H3" s="409" t="s">
        <v>49</v>
      </c>
      <c r="I3" s="410"/>
      <c r="J3" s="410"/>
      <c r="K3" s="411"/>
      <c r="L3" s="409" t="s">
        <v>485</v>
      </c>
      <c r="M3" s="410"/>
      <c r="N3" s="410"/>
      <c r="O3" s="411"/>
      <c r="P3" s="410" t="s">
        <v>51</v>
      </c>
      <c r="Q3" s="410"/>
      <c r="R3" s="410"/>
      <c r="S3" s="69"/>
    </row>
    <row r="4" spans="1:19" s="49" customFormat="1" ht="45" customHeight="1" x14ac:dyDescent="0.3">
      <c r="A4" s="401"/>
      <c r="B4" s="401"/>
      <c r="C4" s="412"/>
      <c r="D4" s="92" t="s">
        <v>486</v>
      </c>
      <c r="E4" s="94" t="s">
        <v>487</v>
      </c>
      <c r="F4" s="290" t="s">
        <v>488</v>
      </c>
      <c r="G4" s="125" t="s">
        <v>489</v>
      </c>
      <c r="H4" s="92" t="s">
        <v>486</v>
      </c>
      <c r="I4" s="94" t="s">
        <v>487</v>
      </c>
      <c r="J4" s="290" t="s">
        <v>488</v>
      </c>
      <c r="K4" s="125" t="s">
        <v>489</v>
      </c>
      <c r="L4" s="92" t="s">
        <v>486</v>
      </c>
      <c r="M4" s="94" t="s">
        <v>487</v>
      </c>
      <c r="N4" s="290" t="s">
        <v>488</v>
      </c>
      <c r="O4" s="125" t="s">
        <v>489</v>
      </c>
      <c r="P4" s="94" t="s">
        <v>486</v>
      </c>
      <c r="Q4" s="290" t="s">
        <v>488</v>
      </c>
      <c r="R4" s="94" t="s">
        <v>489</v>
      </c>
      <c r="S4" s="299"/>
    </row>
    <row r="5" spans="1:19" x14ac:dyDescent="0.3">
      <c r="A5" s="96">
        <v>1963</v>
      </c>
      <c r="B5" s="96">
        <v>1</v>
      </c>
      <c r="C5" s="126">
        <v>249900</v>
      </c>
      <c r="D5" s="300">
        <v>516000</v>
      </c>
      <c r="E5" s="301">
        <f t="shared" ref="E5:E54" si="0">D5/C5*1000</f>
        <v>2064.8259303721488</v>
      </c>
      <c r="F5" s="300">
        <v>18065</v>
      </c>
      <c r="G5" s="300">
        <v>54174</v>
      </c>
      <c r="H5" s="300">
        <v>233000</v>
      </c>
      <c r="I5" s="300">
        <v>932.37294917967188</v>
      </c>
      <c r="J5" s="300">
        <v>8553</v>
      </c>
      <c r="K5" s="300">
        <v>46239</v>
      </c>
      <c r="L5" s="300">
        <v>256000</v>
      </c>
      <c r="M5" s="300">
        <v>1024.4097639055622</v>
      </c>
      <c r="N5" s="300">
        <v>8603</v>
      </c>
      <c r="O5" s="300">
        <v>7472</v>
      </c>
      <c r="P5" s="300">
        <v>27000</v>
      </c>
      <c r="Q5" s="300">
        <v>907</v>
      </c>
      <c r="R5" s="300"/>
      <c r="S5" s="289"/>
    </row>
    <row r="6" spans="1:19" x14ac:dyDescent="0.3">
      <c r="A6" s="96">
        <v>1964</v>
      </c>
      <c r="B6" s="96">
        <v>1</v>
      </c>
      <c r="C6" s="126">
        <v>253200</v>
      </c>
      <c r="D6" s="300">
        <v>562000</v>
      </c>
      <c r="E6" s="301">
        <f t="shared" si="0"/>
        <v>2219.5892575039493</v>
      </c>
      <c r="F6" s="300">
        <v>18792</v>
      </c>
      <c r="G6" s="300">
        <v>57738</v>
      </c>
      <c r="H6" s="300">
        <v>253000</v>
      </c>
      <c r="I6" s="300">
        <v>999.21011058451813</v>
      </c>
      <c r="J6" s="300">
        <v>8762</v>
      </c>
      <c r="K6" s="300">
        <v>49358</v>
      </c>
      <c r="L6" s="300">
        <v>284000</v>
      </c>
      <c r="M6" s="300">
        <v>1121.6429699842022</v>
      </c>
      <c r="N6" s="300">
        <v>9105</v>
      </c>
      <c r="O6" s="300">
        <v>7943</v>
      </c>
      <c r="P6" s="300">
        <v>25000</v>
      </c>
      <c r="Q6" s="300">
        <v>925</v>
      </c>
      <c r="R6" s="300"/>
      <c r="S6" s="289"/>
    </row>
    <row r="7" spans="1:19" x14ac:dyDescent="0.3">
      <c r="A7" s="96">
        <v>1965</v>
      </c>
      <c r="B7" s="96">
        <v>1</v>
      </c>
      <c r="C7" s="126">
        <v>265200</v>
      </c>
      <c r="D7" s="300">
        <v>616000</v>
      </c>
      <c r="E7" s="301">
        <f t="shared" si="0"/>
        <v>2322.7752639517348</v>
      </c>
      <c r="F7" s="300">
        <v>20851</v>
      </c>
      <c r="G7" s="300">
        <v>59986</v>
      </c>
      <c r="H7" s="300">
        <v>277000</v>
      </c>
      <c r="I7" s="300">
        <v>1044.4947209653092</v>
      </c>
      <c r="J7" s="300">
        <v>9789</v>
      </c>
      <c r="K7" s="300">
        <v>51456</v>
      </c>
      <c r="L7" s="300">
        <v>312000</v>
      </c>
      <c r="M7" s="300">
        <v>1176.4705882352941</v>
      </c>
      <c r="N7" s="300">
        <v>10060</v>
      </c>
      <c r="O7" s="300">
        <v>8100</v>
      </c>
      <c r="P7" s="300">
        <v>27000</v>
      </c>
      <c r="Q7" s="300">
        <v>1002</v>
      </c>
      <c r="R7" s="300"/>
      <c r="S7" s="289"/>
    </row>
    <row r="8" spans="1:19" x14ac:dyDescent="0.3">
      <c r="A8" s="96">
        <v>1966</v>
      </c>
      <c r="B8" s="96">
        <v>1</v>
      </c>
      <c r="C8" s="126">
        <v>271500</v>
      </c>
      <c r="D8" s="300">
        <v>694000</v>
      </c>
      <c r="E8" s="301">
        <f t="shared" si="0"/>
        <v>2556.1694290976061</v>
      </c>
      <c r="F8" s="300">
        <v>22818</v>
      </c>
      <c r="G8" s="300">
        <v>60554</v>
      </c>
      <c r="H8" s="300">
        <v>303000</v>
      </c>
      <c r="I8" s="300">
        <v>1116.0220994475137</v>
      </c>
      <c r="J8" s="300">
        <v>10548</v>
      </c>
      <c r="K8" s="300">
        <v>52019</v>
      </c>
      <c r="L8" s="300">
        <v>357000</v>
      </c>
      <c r="M8" s="300">
        <v>1314.9171270718232</v>
      </c>
      <c r="N8" s="300">
        <v>11049</v>
      </c>
      <c r="O8" s="300">
        <v>8110</v>
      </c>
      <c r="P8" s="300">
        <v>34000</v>
      </c>
      <c r="Q8" s="300">
        <v>1221</v>
      </c>
      <c r="R8" s="300"/>
      <c r="S8" s="289"/>
    </row>
    <row r="9" spans="1:19" x14ac:dyDescent="0.3">
      <c r="A9" s="96">
        <v>1967</v>
      </c>
      <c r="B9" s="96">
        <v>1</v>
      </c>
      <c r="C9" s="126">
        <v>277900</v>
      </c>
      <c r="D9" s="300">
        <v>786000</v>
      </c>
      <c r="E9" s="301">
        <f t="shared" si="0"/>
        <v>2828.355523569629</v>
      </c>
      <c r="F9" s="300">
        <v>25163</v>
      </c>
      <c r="G9" s="300">
        <v>62917</v>
      </c>
      <c r="H9" s="300">
        <v>348000</v>
      </c>
      <c r="I9" s="300">
        <v>1252.2490104354083</v>
      </c>
      <c r="J9" s="300">
        <v>11738</v>
      </c>
      <c r="K9" s="300">
        <v>53797</v>
      </c>
      <c r="L9" s="300">
        <v>391000</v>
      </c>
      <c r="M9" s="300">
        <v>1406.9809283915076</v>
      </c>
      <c r="N9" s="300">
        <v>11965</v>
      </c>
      <c r="O9" s="300">
        <v>8706</v>
      </c>
      <c r="P9" s="300">
        <v>47000</v>
      </c>
      <c r="Q9" s="300">
        <v>1460</v>
      </c>
      <c r="R9" s="300"/>
      <c r="S9" s="289"/>
    </row>
    <row r="10" spans="1:19" x14ac:dyDescent="0.3">
      <c r="A10" s="96">
        <v>1968</v>
      </c>
      <c r="B10" s="96">
        <v>1</v>
      </c>
      <c r="C10" s="126">
        <v>284900</v>
      </c>
      <c r="D10" s="300">
        <v>841000</v>
      </c>
      <c r="E10" s="301">
        <f t="shared" si="0"/>
        <v>2951.9129519129519</v>
      </c>
      <c r="F10" s="300">
        <v>26461</v>
      </c>
      <c r="G10" s="300">
        <v>65412</v>
      </c>
      <c r="H10" s="300">
        <v>366000</v>
      </c>
      <c r="I10" s="300">
        <v>1284.6612846612848</v>
      </c>
      <c r="J10" s="300">
        <v>12285</v>
      </c>
      <c r="K10" s="300">
        <v>55902</v>
      </c>
      <c r="L10" s="300">
        <v>411000</v>
      </c>
      <c r="M10" s="300">
        <v>1442.6114426114425</v>
      </c>
      <c r="N10" s="300">
        <v>12381</v>
      </c>
      <c r="O10" s="300">
        <v>9058</v>
      </c>
      <c r="P10" s="300">
        <v>64000</v>
      </c>
      <c r="Q10" s="300">
        <v>1795</v>
      </c>
      <c r="R10" s="300"/>
      <c r="S10" s="289"/>
    </row>
    <row r="11" spans="1:19" x14ac:dyDescent="0.3">
      <c r="A11" s="96">
        <v>1969</v>
      </c>
      <c r="B11" s="96">
        <v>1</v>
      </c>
      <c r="C11" s="126">
        <v>294600</v>
      </c>
      <c r="D11" s="300">
        <v>956000</v>
      </c>
      <c r="E11" s="301">
        <f t="shared" si="0"/>
        <v>3245.0780719619825</v>
      </c>
      <c r="F11" s="300">
        <v>28239</v>
      </c>
      <c r="G11" s="300">
        <v>69938</v>
      </c>
      <c r="H11" s="300">
        <v>417000</v>
      </c>
      <c r="I11" s="300">
        <v>1415.478615071283</v>
      </c>
      <c r="J11" s="300">
        <v>13048</v>
      </c>
      <c r="K11" s="300">
        <v>59967</v>
      </c>
      <c r="L11" s="300">
        <v>470000</v>
      </c>
      <c r="M11" s="300">
        <v>1595.3835709436523</v>
      </c>
      <c r="N11" s="300">
        <v>13244</v>
      </c>
      <c r="O11" s="300">
        <v>9517</v>
      </c>
      <c r="P11" s="300">
        <v>69000</v>
      </c>
      <c r="Q11" s="300">
        <v>1947</v>
      </c>
      <c r="R11" s="300"/>
      <c r="S11" s="289"/>
    </row>
    <row r="12" spans="1:19" x14ac:dyDescent="0.3">
      <c r="A12" s="96">
        <v>1970</v>
      </c>
      <c r="B12" s="96">
        <v>1</v>
      </c>
      <c r="C12" s="126">
        <v>308500</v>
      </c>
      <c r="D12" s="300">
        <v>1054000</v>
      </c>
      <c r="E12" s="301">
        <f t="shared" si="0"/>
        <v>3416.5316045380878</v>
      </c>
      <c r="F12" s="300">
        <v>30655</v>
      </c>
      <c r="G12" s="300">
        <v>74323</v>
      </c>
      <c r="H12" s="300">
        <v>465000</v>
      </c>
      <c r="I12" s="300">
        <v>1507.2933549432739</v>
      </c>
      <c r="J12" s="300">
        <v>14015</v>
      </c>
      <c r="K12" s="300">
        <v>63996</v>
      </c>
      <c r="L12" s="300">
        <v>513000</v>
      </c>
      <c r="M12" s="300">
        <v>1662.8849270664505</v>
      </c>
      <c r="N12" s="300">
        <v>14591</v>
      </c>
      <c r="O12" s="300">
        <v>9879</v>
      </c>
      <c r="P12" s="300">
        <v>76000</v>
      </c>
      <c r="Q12" s="300">
        <v>2049</v>
      </c>
      <c r="R12" s="300"/>
      <c r="S12" s="289"/>
    </row>
    <row r="13" spans="1:19" x14ac:dyDescent="0.3">
      <c r="A13" s="96">
        <v>1971</v>
      </c>
      <c r="B13" s="96"/>
      <c r="C13" s="126">
        <v>319600</v>
      </c>
      <c r="D13" s="302"/>
      <c r="E13" s="301"/>
      <c r="F13" s="303"/>
      <c r="G13" s="303"/>
      <c r="H13" s="303"/>
      <c r="I13" s="303">
        <v>1680.2933549432739</v>
      </c>
      <c r="J13" s="302"/>
      <c r="K13" s="300"/>
      <c r="L13" s="300"/>
      <c r="M13" s="300" t="s">
        <v>490</v>
      </c>
      <c r="N13" s="300"/>
      <c r="O13" s="300"/>
      <c r="P13" s="300"/>
      <c r="Q13" s="300"/>
      <c r="R13" s="300"/>
      <c r="S13" s="289"/>
    </row>
    <row r="14" spans="1:19" x14ac:dyDescent="0.3">
      <c r="A14" s="96">
        <v>1972</v>
      </c>
      <c r="B14" s="96"/>
      <c r="C14" s="126">
        <v>329800</v>
      </c>
      <c r="D14" s="302"/>
      <c r="E14" s="301"/>
      <c r="F14" s="303"/>
      <c r="G14" s="303"/>
      <c r="H14" s="303"/>
      <c r="I14" s="303">
        <v>1853.2933549432739</v>
      </c>
      <c r="J14" s="302"/>
      <c r="K14" s="300"/>
      <c r="L14" s="300"/>
      <c r="M14" s="300" t="s">
        <v>490</v>
      </c>
      <c r="N14" s="300"/>
      <c r="O14" s="300"/>
      <c r="P14" s="300"/>
      <c r="Q14" s="300"/>
      <c r="R14" s="300"/>
      <c r="S14" s="289"/>
    </row>
    <row r="15" spans="1:19" x14ac:dyDescent="0.3">
      <c r="A15" s="96">
        <v>1973</v>
      </c>
      <c r="B15" s="96"/>
      <c r="C15" s="126">
        <v>336400</v>
      </c>
      <c r="D15" s="302"/>
      <c r="E15" s="301"/>
      <c r="F15" s="303"/>
      <c r="G15" s="303"/>
      <c r="H15" s="303"/>
      <c r="I15" s="303">
        <v>2026.2933549432739</v>
      </c>
      <c r="J15" s="302"/>
      <c r="K15" s="300"/>
      <c r="L15" s="300"/>
      <c r="M15" s="300" t="s">
        <v>490</v>
      </c>
      <c r="N15" s="300"/>
      <c r="O15" s="300"/>
      <c r="P15" s="300"/>
      <c r="Q15" s="300"/>
      <c r="R15" s="300"/>
      <c r="S15" s="289"/>
    </row>
    <row r="16" spans="1:19" x14ac:dyDescent="0.3">
      <c r="A16" s="96">
        <v>1974</v>
      </c>
      <c r="B16" s="96"/>
      <c r="C16" s="126">
        <v>348100</v>
      </c>
      <c r="D16" s="302"/>
      <c r="E16" s="301"/>
      <c r="F16" s="303"/>
      <c r="G16" s="303"/>
      <c r="H16" s="303"/>
      <c r="I16" s="303">
        <v>2199.2933549432737</v>
      </c>
      <c r="J16" s="302"/>
      <c r="K16" s="300"/>
      <c r="L16" s="300"/>
      <c r="M16" s="300" t="s">
        <v>490</v>
      </c>
      <c r="N16" s="300"/>
      <c r="O16" s="300"/>
      <c r="P16" s="300"/>
      <c r="Q16" s="300"/>
      <c r="R16" s="300"/>
      <c r="S16" s="289"/>
    </row>
    <row r="17" spans="1:19" x14ac:dyDescent="0.3">
      <c r="A17" s="96">
        <v>1975</v>
      </c>
      <c r="B17" s="96">
        <v>1</v>
      </c>
      <c r="C17" s="126">
        <v>384100</v>
      </c>
      <c r="D17" s="300">
        <v>1982586</v>
      </c>
      <c r="E17" s="301">
        <f t="shared" si="0"/>
        <v>5161.6401978651393</v>
      </c>
      <c r="F17" s="300">
        <v>62676</v>
      </c>
      <c r="G17" s="300">
        <v>103523</v>
      </c>
      <c r="H17" s="300">
        <v>910638</v>
      </c>
      <c r="I17" s="300">
        <v>2370.8357198646186</v>
      </c>
      <c r="J17" s="300">
        <v>30789</v>
      </c>
      <c r="K17" s="300">
        <v>89724</v>
      </c>
      <c r="L17" s="300"/>
      <c r="M17" s="300" t="s">
        <v>490</v>
      </c>
      <c r="N17" s="300"/>
      <c r="O17" s="300"/>
      <c r="P17" s="300"/>
      <c r="Q17" s="300"/>
      <c r="R17" s="300"/>
      <c r="S17" s="289"/>
    </row>
    <row r="18" spans="1:19" x14ac:dyDescent="0.3">
      <c r="A18" s="96">
        <v>1976</v>
      </c>
      <c r="B18" s="96">
        <v>1</v>
      </c>
      <c r="C18" s="126">
        <v>409800</v>
      </c>
      <c r="D18" s="300">
        <v>2250884</v>
      </c>
      <c r="E18" s="301">
        <f t="shared" si="0"/>
        <v>5492.6403123474865</v>
      </c>
      <c r="F18" s="300">
        <v>85810</v>
      </c>
      <c r="G18" s="300">
        <v>114995</v>
      </c>
      <c r="H18" s="300">
        <v>1008683</v>
      </c>
      <c r="I18" s="300">
        <v>2461.4031234748659</v>
      </c>
      <c r="J18" s="300">
        <v>38854</v>
      </c>
      <c r="K18" s="300">
        <v>98520</v>
      </c>
      <c r="L18" s="300"/>
      <c r="M18" s="300" t="s">
        <v>490</v>
      </c>
      <c r="N18" s="300"/>
      <c r="O18" s="300"/>
      <c r="P18" s="300"/>
      <c r="Q18" s="300"/>
      <c r="R18" s="300"/>
      <c r="S18" s="289"/>
    </row>
    <row r="19" spans="1:19" x14ac:dyDescent="0.3">
      <c r="A19" s="96">
        <v>1977</v>
      </c>
      <c r="B19" s="96"/>
      <c r="C19" s="126">
        <v>418000</v>
      </c>
      <c r="D19" s="303"/>
      <c r="E19" s="301"/>
      <c r="F19" s="300"/>
      <c r="G19" s="300"/>
      <c r="H19" s="303"/>
      <c r="I19" s="303">
        <v>2607.4031234748659</v>
      </c>
      <c r="J19" s="300"/>
      <c r="K19" s="300"/>
      <c r="L19" s="300"/>
      <c r="M19" s="300" t="s">
        <v>490</v>
      </c>
      <c r="N19" s="300"/>
      <c r="O19" s="300"/>
      <c r="P19" s="300"/>
      <c r="Q19" s="300"/>
      <c r="R19" s="300"/>
      <c r="S19" s="289"/>
    </row>
    <row r="20" spans="1:19" x14ac:dyDescent="0.3">
      <c r="A20" s="96">
        <v>1978</v>
      </c>
      <c r="B20" s="96"/>
      <c r="C20" s="126">
        <v>411600</v>
      </c>
      <c r="D20" s="303"/>
      <c r="E20" s="301"/>
      <c r="F20" s="300"/>
      <c r="G20" s="300"/>
      <c r="H20" s="303"/>
      <c r="I20" s="303">
        <v>2753.4031234748659</v>
      </c>
      <c r="J20" s="300"/>
      <c r="K20" s="300"/>
      <c r="L20" s="300"/>
      <c r="M20" s="300" t="s">
        <v>490</v>
      </c>
      <c r="N20" s="300"/>
      <c r="O20" s="300"/>
      <c r="P20" s="300"/>
      <c r="Q20" s="300"/>
      <c r="R20" s="300"/>
      <c r="S20" s="289"/>
    </row>
    <row r="21" spans="1:19" x14ac:dyDescent="0.3">
      <c r="A21" s="96">
        <v>1979</v>
      </c>
      <c r="B21" s="96"/>
      <c r="C21" s="126">
        <v>413700</v>
      </c>
      <c r="D21" s="303"/>
      <c r="E21" s="301"/>
      <c r="F21" s="300"/>
      <c r="G21" s="300"/>
      <c r="H21" s="303"/>
      <c r="I21" s="303">
        <v>2899.4031234748659</v>
      </c>
      <c r="J21" s="300"/>
      <c r="K21" s="300"/>
      <c r="L21" s="300"/>
      <c r="M21" s="300" t="s">
        <v>490</v>
      </c>
      <c r="N21" s="300"/>
      <c r="O21" s="300"/>
      <c r="P21" s="300"/>
      <c r="Q21" s="300"/>
      <c r="R21" s="300"/>
      <c r="S21" s="289"/>
    </row>
    <row r="22" spans="1:19" x14ac:dyDescent="0.3">
      <c r="A22" s="96">
        <v>1980</v>
      </c>
      <c r="B22" s="96">
        <v>1</v>
      </c>
      <c r="C22" s="126">
        <v>419800</v>
      </c>
      <c r="D22" s="300">
        <v>2825885</v>
      </c>
      <c r="E22" s="301">
        <f t="shared" si="0"/>
        <v>6731.5030967127204</v>
      </c>
      <c r="F22" s="300">
        <v>145643</v>
      </c>
      <c r="G22" s="300">
        <v>144558</v>
      </c>
      <c r="H22" s="300">
        <v>1277257</v>
      </c>
      <c r="I22" s="300">
        <v>3042.5369223439734</v>
      </c>
      <c r="J22" s="300">
        <v>65561</v>
      </c>
      <c r="K22" s="300">
        <v>123894</v>
      </c>
      <c r="L22" s="300">
        <v>1444117</v>
      </c>
      <c r="M22" s="300">
        <v>3440.0119104335399</v>
      </c>
      <c r="N22" s="300">
        <v>71556</v>
      </c>
      <c r="O22" s="300">
        <v>18679</v>
      </c>
      <c r="P22" s="300"/>
      <c r="Q22" s="300"/>
      <c r="R22" s="300"/>
      <c r="S22" s="289"/>
    </row>
    <row r="23" spans="1:19" x14ac:dyDescent="0.3">
      <c r="A23" s="96">
        <v>1981</v>
      </c>
      <c r="B23" s="96">
        <v>1</v>
      </c>
      <c r="C23" s="126">
        <v>434300</v>
      </c>
      <c r="D23" s="300">
        <v>2912588</v>
      </c>
      <c r="E23" s="301">
        <f t="shared" si="0"/>
        <v>6706.3965001151282</v>
      </c>
      <c r="F23" s="300">
        <v>179361</v>
      </c>
      <c r="G23" s="300">
        <v>151815</v>
      </c>
      <c r="H23" s="300">
        <v>1290616</v>
      </c>
      <c r="I23" s="300">
        <v>2971.7154040985492</v>
      </c>
      <c r="J23" s="300">
        <v>76704</v>
      </c>
      <c r="K23" s="300">
        <v>129795</v>
      </c>
      <c r="L23" s="300">
        <v>1501272</v>
      </c>
      <c r="M23" s="300">
        <v>3456.7626064932074</v>
      </c>
      <c r="N23" s="300">
        <v>89867</v>
      </c>
      <c r="O23" s="300">
        <v>19320</v>
      </c>
      <c r="P23" s="300"/>
      <c r="Q23" s="300"/>
      <c r="R23" s="300"/>
      <c r="S23" s="289"/>
    </row>
    <row r="24" spans="1:19" x14ac:dyDescent="0.3">
      <c r="A24" s="96">
        <v>1982</v>
      </c>
      <c r="B24" s="96">
        <v>1</v>
      </c>
      <c r="C24" s="126">
        <v>464300</v>
      </c>
      <c r="D24" s="300">
        <v>3243776</v>
      </c>
      <c r="E24" s="301">
        <f t="shared" si="0"/>
        <v>6986.3794960155074</v>
      </c>
      <c r="F24" s="300">
        <v>220130</v>
      </c>
      <c r="G24" s="300">
        <v>164087</v>
      </c>
      <c r="H24" s="300">
        <v>1460183</v>
      </c>
      <c r="I24" s="300">
        <v>3144.9127719147104</v>
      </c>
      <c r="J24" s="300">
        <v>100168</v>
      </c>
      <c r="K24" s="300">
        <v>140769</v>
      </c>
      <c r="L24" s="300">
        <v>1694845</v>
      </c>
      <c r="M24" s="300">
        <v>3650.3230669825543</v>
      </c>
      <c r="N24" s="300">
        <v>112052</v>
      </c>
      <c r="O24" s="300">
        <v>20996</v>
      </c>
      <c r="P24" s="300"/>
      <c r="Q24" s="300"/>
      <c r="R24" s="300"/>
      <c r="S24" s="289"/>
    </row>
    <row r="25" spans="1:19" x14ac:dyDescent="0.3">
      <c r="A25" s="96">
        <v>1983</v>
      </c>
      <c r="B25" s="96">
        <v>1</v>
      </c>
      <c r="C25" s="126">
        <v>499100</v>
      </c>
      <c r="D25" s="300">
        <v>3404361</v>
      </c>
      <c r="E25" s="301">
        <f t="shared" si="0"/>
        <v>6820.9997996393504</v>
      </c>
      <c r="F25" s="300">
        <v>263916</v>
      </c>
      <c r="G25" s="300">
        <v>179286</v>
      </c>
      <c r="H25" s="300">
        <v>1516594</v>
      </c>
      <c r="I25" s="300">
        <v>3038.6575836505708</v>
      </c>
      <c r="J25" s="300">
        <v>121690</v>
      </c>
      <c r="K25" s="300">
        <v>154639</v>
      </c>
      <c r="L25" s="300">
        <v>1757507</v>
      </c>
      <c r="M25" s="300">
        <v>3521.3524343818872</v>
      </c>
      <c r="N25" s="300">
        <v>126179</v>
      </c>
      <c r="O25" s="300">
        <v>21778</v>
      </c>
      <c r="P25" s="300"/>
      <c r="Q25" s="300"/>
      <c r="R25" s="300"/>
      <c r="S25" s="289"/>
    </row>
    <row r="26" spans="1:19" x14ac:dyDescent="0.3">
      <c r="A26" s="96">
        <v>1984</v>
      </c>
      <c r="B26" s="96">
        <v>1</v>
      </c>
      <c r="C26" s="126">
        <v>524000</v>
      </c>
      <c r="D26" s="300">
        <v>3638000</v>
      </c>
      <c r="E26" s="301">
        <f t="shared" si="0"/>
        <v>6942.7480916030527</v>
      </c>
      <c r="F26" s="300">
        <v>299075</v>
      </c>
      <c r="G26" s="300">
        <v>198765</v>
      </c>
      <c r="H26" s="300">
        <v>1588764</v>
      </c>
      <c r="I26" s="300">
        <v>3031.9923664122139</v>
      </c>
      <c r="J26" s="300">
        <v>134421</v>
      </c>
      <c r="K26" s="300">
        <v>170470</v>
      </c>
      <c r="L26" s="300">
        <v>1901883</v>
      </c>
      <c r="M26" s="300">
        <v>3629.5477099236641</v>
      </c>
      <c r="N26" s="300">
        <v>147733</v>
      </c>
      <c r="O26" s="300">
        <v>24678</v>
      </c>
      <c r="P26" s="300"/>
      <c r="Q26" s="300"/>
      <c r="R26" s="300"/>
      <c r="S26" s="289"/>
    </row>
    <row r="27" spans="1:19" x14ac:dyDescent="0.3">
      <c r="A27" s="96">
        <v>1985</v>
      </c>
      <c r="B27" s="96">
        <v>1</v>
      </c>
      <c r="C27" s="126">
        <v>543900</v>
      </c>
      <c r="D27" s="300">
        <v>3804018</v>
      </c>
      <c r="E27" s="301">
        <f t="shared" si="0"/>
        <v>6993.9658025372319</v>
      </c>
      <c r="F27" s="300">
        <v>312853.8</v>
      </c>
      <c r="G27" s="300">
        <v>201037</v>
      </c>
      <c r="H27" s="300">
        <v>1659526</v>
      </c>
      <c r="I27" s="300">
        <v>3051.1601397315685</v>
      </c>
      <c r="J27" s="300">
        <v>142454.29999999999</v>
      </c>
      <c r="K27" s="300">
        <v>171889</v>
      </c>
      <c r="L27" s="300">
        <v>2144492</v>
      </c>
      <c r="M27" s="300">
        <v>3942.8056628056629</v>
      </c>
      <c r="N27" s="300">
        <v>170399.5</v>
      </c>
      <c r="O27" s="300">
        <v>29148</v>
      </c>
      <c r="P27" s="300"/>
      <c r="Q27" s="300"/>
      <c r="R27" s="300"/>
      <c r="S27" s="289"/>
    </row>
    <row r="28" spans="1:19" x14ac:dyDescent="0.3">
      <c r="A28" s="96">
        <v>1986</v>
      </c>
      <c r="B28" s="96">
        <v>1</v>
      </c>
      <c r="C28" s="126">
        <v>550700</v>
      </c>
      <c r="D28" s="300">
        <v>4041658</v>
      </c>
      <c r="E28" s="301">
        <f t="shared" si="0"/>
        <v>7339.1283820591971</v>
      </c>
      <c r="F28" s="300">
        <v>351620</v>
      </c>
      <c r="G28" s="300">
        <v>490615</v>
      </c>
      <c r="H28" s="300">
        <v>1610969</v>
      </c>
      <c r="I28" s="300">
        <v>2925.311421826766</v>
      </c>
      <c r="J28" s="300">
        <v>148852</v>
      </c>
      <c r="K28" s="300">
        <v>190401</v>
      </c>
      <c r="L28" s="300">
        <v>2169522</v>
      </c>
      <c r="M28" s="300">
        <v>3939.5714545124388</v>
      </c>
      <c r="N28" s="300">
        <v>172254</v>
      </c>
      <c r="O28" s="300">
        <v>29822</v>
      </c>
      <c r="P28" s="300">
        <v>261167</v>
      </c>
      <c r="Q28" s="300">
        <v>30514</v>
      </c>
      <c r="R28" s="300">
        <v>4071</v>
      </c>
      <c r="S28" s="289"/>
    </row>
    <row r="29" spans="1:19" x14ac:dyDescent="0.3">
      <c r="A29" s="96">
        <v>1987</v>
      </c>
      <c r="B29" s="96">
        <v>1</v>
      </c>
      <c r="C29" s="126">
        <v>541300</v>
      </c>
      <c r="D29" s="300">
        <v>3932791</v>
      </c>
      <c r="E29" s="301">
        <f t="shared" si="0"/>
        <v>7265.4553851838164</v>
      </c>
      <c r="F29" s="300">
        <v>356165</v>
      </c>
      <c r="G29" s="300">
        <v>226616</v>
      </c>
      <c r="H29" s="300">
        <v>1542405</v>
      </c>
      <c r="I29" s="300">
        <v>2849.4457786809535</v>
      </c>
      <c r="J29" s="300">
        <v>150996</v>
      </c>
      <c r="K29" s="300">
        <v>192404</v>
      </c>
      <c r="L29" s="300">
        <v>2198897</v>
      </c>
      <c r="M29" s="300">
        <v>4062.2519859597264</v>
      </c>
      <c r="N29" s="300">
        <v>179972</v>
      </c>
      <c r="O29" s="300">
        <v>30496</v>
      </c>
      <c r="P29" s="300">
        <v>191489</v>
      </c>
      <c r="Q29" s="300">
        <v>25197</v>
      </c>
      <c r="R29" s="300">
        <v>3716</v>
      </c>
      <c r="S29" s="289"/>
    </row>
    <row r="30" spans="1:19" x14ac:dyDescent="0.3">
      <c r="A30" s="96">
        <v>1988</v>
      </c>
      <c r="B30" s="96">
        <v>1</v>
      </c>
      <c r="C30" s="126">
        <v>535000</v>
      </c>
      <c r="D30" s="300">
        <v>4019398</v>
      </c>
      <c r="E30" s="301">
        <f t="shared" si="0"/>
        <v>7512.8934579439256</v>
      </c>
      <c r="F30" s="300">
        <v>366322</v>
      </c>
      <c r="G30" s="300">
        <v>227020</v>
      </c>
      <c r="H30" s="300">
        <v>1578933</v>
      </c>
      <c r="I30" s="300">
        <v>2951.2766355140188</v>
      </c>
      <c r="J30" s="300">
        <v>154076</v>
      </c>
      <c r="K30" s="300">
        <v>191698</v>
      </c>
      <c r="L30" s="300">
        <v>2207325</v>
      </c>
      <c r="M30" s="300">
        <v>4125.8411214953267</v>
      </c>
      <c r="N30" s="300">
        <v>180297</v>
      </c>
      <c r="O30" s="300">
        <v>30855</v>
      </c>
      <c r="P30" s="300">
        <v>233140</v>
      </c>
      <c r="Q30" s="300">
        <v>31949</v>
      </c>
      <c r="R30" s="300">
        <v>4467</v>
      </c>
      <c r="S30" s="289"/>
    </row>
    <row r="31" spans="1:19" x14ac:dyDescent="0.3">
      <c r="A31" s="96">
        <v>1989</v>
      </c>
      <c r="B31" s="96">
        <v>1</v>
      </c>
      <c r="C31" s="126">
        <v>538900</v>
      </c>
      <c r="D31" s="300">
        <v>4144099</v>
      </c>
      <c r="E31" s="301">
        <f t="shared" si="0"/>
        <v>7689.922063462609</v>
      </c>
      <c r="F31" s="300">
        <v>381926</v>
      </c>
      <c r="G31" s="300">
        <v>228552</v>
      </c>
      <c r="H31" s="300">
        <v>1636796</v>
      </c>
      <c r="I31" s="300">
        <v>3037.2907775097419</v>
      </c>
      <c r="J31" s="300">
        <v>159560</v>
      </c>
      <c r="K31" s="300">
        <v>193042</v>
      </c>
      <c r="L31" s="300">
        <v>2237907</v>
      </c>
      <c r="M31" s="300">
        <v>4152.7314900723695</v>
      </c>
      <c r="N31" s="300">
        <v>188288</v>
      </c>
      <c r="O31" s="300">
        <v>31117</v>
      </c>
      <c r="P31" s="300">
        <v>269396</v>
      </c>
      <c r="Q31" s="300">
        <v>34078</v>
      </c>
      <c r="R31" s="300">
        <v>4393</v>
      </c>
      <c r="S31" s="289"/>
    </row>
    <row r="32" spans="1:19" x14ac:dyDescent="0.3">
      <c r="A32" s="96">
        <v>1990</v>
      </c>
      <c r="B32" s="96">
        <v>1</v>
      </c>
      <c r="C32" s="126">
        <v>553171</v>
      </c>
      <c r="D32" s="300">
        <v>4235451</v>
      </c>
      <c r="E32" s="301">
        <f t="shared" si="0"/>
        <v>7656.6757837992227</v>
      </c>
      <c r="F32" s="300">
        <v>402043</v>
      </c>
      <c r="G32" s="300">
        <v>229897</v>
      </c>
      <c r="H32" s="300">
        <v>1646617</v>
      </c>
      <c r="I32" s="300">
        <v>2976.6871365274028</v>
      </c>
      <c r="J32" s="300">
        <v>166009</v>
      </c>
      <c r="K32" s="300">
        <v>193443</v>
      </c>
      <c r="L32" s="300">
        <v>2307933</v>
      </c>
      <c r="M32" s="300">
        <v>4172.1872621666716</v>
      </c>
      <c r="N32" s="300">
        <v>201350</v>
      </c>
      <c r="O32" s="300">
        <v>31817</v>
      </c>
      <c r="P32" s="300">
        <v>280901</v>
      </c>
      <c r="Q32" s="300">
        <v>34784</v>
      </c>
      <c r="R32" s="300">
        <v>4637</v>
      </c>
      <c r="S32" s="289"/>
    </row>
    <row r="33" spans="1:19" x14ac:dyDescent="0.3">
      <c r="A33" s="96">
        <v>1991</v>
      </c>
      <c r="B33" s="96">
        <v>1</v>
      </c>
      <c r="C33" s="126">
        <v>569054</v>
      </c>
      <c r="D33" s="300">
        <v>4252707</v>
      </c>
      <c r="E33" s="301">
        <f t="shared" si="0"/>
        <v>7473.2925170546205</v>
      </c>
      <c r="F33" s="300">
        <v>418382</v>
      </c>
      <c r="G33" s="300">
        <v>233394</v>
      </c>
      <c r="H33" s="300">
        <v>1613758</v>
      </c>
      <c r="I33" s="300">
        <v>2835.8609200532815</v>
      </c>
      <c r="J33" s="300">
        <v>170879</v>
      </c>
      <c r="K33" s="300">
        <v>195941</v>
      </c>
      <c r="L33" s="300">
        <v>2425317</v>
      </c>
      <c r="M33" s="300">
        <v>4262.0155556414684</v>
      </c>
      <c r="N33" s="300">
        <v>221318</v>
      </c>
      <c r="O33" s="300">
        <v>32708</v>
      </c>
      <c r="P33" s="300">
        <v>213632</v>
      </c>
      <c r="Q33" s="300">
        <v>26185</v>
      </c>
      <c r="R33" s="300">
        <v>4745</v>
      </c>
      <c r="S33" s="289"/>
    </row>
    <row r="34" spans="1:19" x14ac:dyDescent="0.3">
      <c r="A34" s="96">
        <v>1992</v>
      </c>
      <c r="B34" s="96">
        <v>1</v>
      </c>
      <c r="C34" s="126">
        <v>586722</v>
      </c>
      <c r="D34" s="300">
        <v>4326067</v>
      </c>
      <c r="E34" s="301">
        <f t="shared" si="0"/>
        <v>7373.2824063184953</v>
      </c>
      <c r="F34" s="300">
        <v>432219</v>
      </c>
      <c r="G34" s="300">
        <v>237518</v>
      </c>
      <c r="H34" s="300">
        <v>1640914</v>
      </c>
      <c r="I34" s="300">
        <v>2796.7487157461287</v>
      </c>
      <c r="J34" s="300">
        <v>177586</v>
      </c>
      <c r="K34" s="300">
        <v>199250</v>
      </c>
      <c r="L34" s="300">
        <v>2467751</v>
      </c>
      <c r="M34" s="300">
        <v>4205.9970480056991</v>
      </c>
      <c r="N34" s="300">
        <v>226936</v>
      </c>
      <c r="O34" s="300">
        <v>33477</v>
      </c>
      <c r="P34" s="300">
        <v>217402</v>
      </c>
      <c r="Q34" s="300">
        <v>27697</v>
      </c>
      <c r="R34" s="300">
        <v>4791</v>
      </c>
      <c r="S34" s="289"/>
    </row>
    <row r="35" spans="1:19" x14ac:dyDescent="0.3">
      <c r="A35" s="96">
        <v>1993</v>
      </c>
      <c r="B35" s="96">
        <v>1</v>
      </c>
      <c r="C35" s="126">
        <v>596906</v>
      </c>
      <c r="D35" s="300">
        <v>4368172</v>
      </c>
      <c r="E35" s="301">
        <f t="shared" si="0"/>
        <v>7318.0232733462226</v>
      </c>
      <c r="F35" s="300">
        <v>441048</v>
      </c>
      <c r="G35" s="300">
        <v>241929</v>
      </c>
      <c r="H35" s="300">
        <v>1628395</v>
      </c>
      <c r="I35" s="300">
        <v>2728.0593594301281</v>
      </c>
      <c r="J35" s="300">
        <v>180749</v>
      </c>
      <c r="K35" s="300">
        <v>203218</v>
      </c>
      <c r="L35" s="300">
        <v>2538044</v>
      </c>
      <c r="M35" s="300">
        <v>4251.9994773046346</v>
      </c>
      <c r="N35" s="300">
        <v>238638</v>
      </c>
      <c r="O35" s="300">
        <v>34598</v>
      </c>
      <c r="P35" s="300">
        <v>201734</v>
      </c>
      <c r="Q35" s="300">
        <v>21660</v>
      </c>
      <c r="R35" s="300">
        <v>4113</v>
      </c>
      <c r="S35" s="289"/>
    </row>
    <row r="36" spans="1:19" x14ac:dyDescent="0.3">
      <c r="A36" s="96">
        <v>1994</v>
      </c>
      <c r="B36" s="96">
        <v>1</v>
      </c>
      <c r="C36" s="126">
        <v>600622</v>
      </c>
      <c r="D36" s="300">
        <v>4550653</v>
      </c>
      <c r="E36" s="301">
        <f t="shared" si="0"/>
        <v>7576.5672919073895</v>
      </c>
      <c r="F36" s="300">
        <v>465995</v>
      </c>
      <c r="G36" s="300">
        <v>245246</v>
      </c>
      <c r="H36" s="300">
        <v>1689011</v>
      </c>
      <c r="I36" s="300">
        <v>2812.1031197658426</v>
      </c>
      <c r="J36" s="300">
        <v>191397</v>
      </c>
      <c r="K36" s="300">
        <v>206279</v>
      </c>
      <c r="L36" s="300">
        <v>2635784</v>
      </c>
      <c r="M36" s="300">
        <v>4388.4240004528638</v>
      </c>
      <c r="N36" s="300">
        <v>248265</v>
      </c>
      <c r="O36" s="300">
        <v>34962</v>
      </c>
      <c r="P36" s="300">
        <v>225858</v>
      </c>
      <c r="Q36" s="300">
        <v>26333</v>
      </c>
      <c r="R36" s="300">
        <v>4005</v>
      </c>
      <c r="S36" s="289"/>
    </row>
    <row r="37" spans="1:19" x14ac:dyDescent="0.3">
      <c r="A37" s="96">
        <v>1995</v>
      </c>
      <c r="B37" s="96">
        <v>1</v>
      </c>
      <c r="C37" s="126">
        <v>601581</v>
      </c>
      <c r="D37" s="300">
        <v>4637935</v>
      </c>
      <c r="E37" s="301">
        <f t="shared" si="0"/>
        <v>7709.5769314522895</v>
      </c>
      <c r="F37" s="300">
        <v>472891</v>
      </c>
      <c r="G37" s="300">
        <v>250815</v>
      </c>
      <c r="H37" s="300">
        <v>1711770</v>
      </c>
      <c r="I37" s="300">
        <v>2845.452233365083</v>
      </c>
      <c r="J37" s="300">
        <v>193033</v>
      </c>
      <c r="K37" s="300">
        <v>210870</v>
      </c>
      <c r="L37" s="300">
        <v>2702302</v>
      </c>
      <c r="M37" s="300">
        <v>4492.0002460184078</v>
      </c>
      <c r="N37" s="300">
        <v>249684</v>
      </c>
      <c r="O37" s="300">
        <v>34968</v>
      </c>
      <c r="P37" s="300">
        <v>223863</v>
      </c>
      <c r="Q37" s="300">
        <v>30174</v>
      </c>
      <c r="R37" s="300">
        <v>4977</v>
      </c>
      <c r="S37" s="289"/>
    </row>
    <row r="38" spans="1:19" x14ac:dyDescent="0.3">
      <c r="A38" s="96">
        <v>1996</v>
      </c>
      <c r="B38" s="96" t="s">
        <v>471</v>
      </c>
      <c r="C38" s="126">
        <v>605212</v>
      </c>
      <c r="D38" s="300">
        <v>4779562</v>
      </c>
      <c r="E38" s="301">
        <f t="shared" si="0"/>
        <v>7897.3351486751753</v>
      </c>
      <c r="F38" s="300">
        <v>489489</v>
      </c>
      <c r="G38" s="300">
        <v>256103</v>
      </c>
      <c r="H38" s="300">
        <v>1766184</v>
      </c>
      <c r="I38" s="300">
        <v>2918.2897893630661</v>
      </c>
      <c r="J38" s="300">
        <v>200660</v>
      </c>
      <c r="K38" s="300">
        <v>215712</v>
      </c>
      <c r="L38" s="300">
        <v>2834072</v>
      </c>
      <c r="M38" s="300">
        <v>4682.7756224265213</v>
      </c>
      <c r="N38" s="300">
        <v>264912</v>
      </c>
      <c r="O38" s="300">
        <v>36194</v>
      </c>
      <c r="P38" s="300">
        <v>179306</v>
      </c>
      <c r="Q38" s="300">
        <v>23917</v>
      </c>
      <c r="R38" s="300">
        <v>4197</v>
      </c>
      <c r="S38" s="289"/>
    </row>
    <row r="39" spans="1:19" x14ac:dyDescent="0.3">
      <c r="A39" s="96">
        <v>1997</v>
      </c>
      <c r="B39" s="96" t="s">
        <v>471</v>
      </c>
      <c r="C39" s="126">
        <v>609655</v>
      </c>
      <c r="D39" s="300">
        <v>4840529</v>
      </c>
      <c r="E39" s="301">
        <f t="shared" si="0"/>
        <v>7939.7839761832511</v>
      </c>
      <c r="F39" s="300">
        <v>487620</v>
      </c>
      <c r="G39" s="300">
        <v>254991</v>
      </c>
      <c r="H39" s="300">
        <v>1725834</v>
      </c>
      <c r="I39" s="300">
        <v>2830.837112793301</v>
      </c>
      <c r="J39" s="300">
        <v>197457</v>
      </c>
      <c r="K39" s="300">
        <v>215076</v>
      </c>
      <c r="L39" s="300">
        <v>2936355</v>
      </c>
      <c r="M39" s="300">
        <v>4816.4207625624331</v>
      </c>
      <c r="N39" s="300">
        <v>263860</v>
      </c>
      <c r="O39" s="300">
        <v>35008</v>
      </c>
      <c r="P39" s="300">
        <v>178340</v>
      </c>
      <c r="Q39" s="300">
        <v>26303</v>
      </c>
      <c r="R39" s="300">
        <v>4907</v>
      </c>
      <c r="S39" s="289"/>
    </row>
    <row r="40" spans="1:19" x14ac:dyDescent="0.3">
      <c r="A40" s="96">
        <v>1998</v>
      </c>
      <c r="B40" s="96" t="s">
        <v>471</v>
      </c>
      <c r="C40" s="126">
        <v>617082</v>
      </c>
      <c r="D40" s="300">
        <v>5094584</v>
      </c>
      <c r="E40" s="301">
        <f t="shared" si="0"/>
        <v>8255.9270891064716</v>
      </c>
      <c r="F40" s="300">
        <v>508097</v>
      </c>
      <c r="G40" s="300">
        <v>265185</v>
      </c>
      <c r="H40" s="300">
        <v>1767992</v>
      </c>
      <c r="I40" s="300">
        <v>2865.0843810060901</v>
      </c>
      <c r="J40" s="300">
        <v>203284</v>
      </c>
      <c r="K40" s="300">
        <v>222927</v>
      </c>
      <c r="L40" s="300">
        <v>3124911</v>
      </c>
      <c r="M40" s="300">
        <v>5064.012562349898</v>
      </c>
      <c r="N40" s="300">
        <v>277217</v>
      </c>
      <c r="O40" s="300">
        <v>36935</v>
      </c>
      <c r="P40" s="300">
        <v>201681</v>
      </c>
      <c r="Q40" s="300">
        <v>27596</v>
      </c>
      <c r="R40" s="300">
        <v>5323</v>
      </c>
      <c r="S40" s="289"/>
    </row>
    <row r="41" spans="1:19" x14ac:dyDescent="0.3">
      <c r="A41" s="96">
        <v>1999</v>
      </c>
      <c r="B41" s="96" t="s">
        <v>471</v>
      </c>
      <c r="C41" s="126">
        <v>622000</v>
      </c>
      <c r="D41" s="300">
        <v>5292615</v>
      </c>
      <c r="E41" s="301">
        <f t="shared" si="0"/>
        <v>8509.0273311897108</v>
      </c>
      <c r="F41" s="300">
        <v>517414</v>
      </c>
      <c r="G41" s="300">
        <v>269831</v>
      </c>
      <c r="H41" s="300">
        <v>1865743</v>
      </c>
      <c r="I41" s="300">
        <v>2999.586816720257</v>
      </c>
      <c r="J41" s="300">
        <v>208179</v>
      </c>
      <c r="K41" s="300">
        <v>227247</v>
      </c>
      <c r="L41" s="300">
        <v>3229036</v>
      </c>
      <c r="M41" s="300">
        <v>5191.3762057877811</v>
      </c>
      <c r="N41" s="300">
        <v>281217</v>
      </c>
      <c r="O41" s="300">
        <v>37009</v>
      </c>
      <c r="P41" s="300">
        <v>197836</v>
      </c>
      <c r="Q41" s="300">
        <v>28018</v>
      </c>
      <c r="R41" s="300">
        <v>5575</v>
      </c>
      <c r="S41" s="289"/>
    </row>
    <row r="42" spans="1:19" x14ac:dyDescent="0.3">
      <c r="A42" s="96">
        <v>2000</v>
      </c>
      <c r="B42" s="96" t="s">
        <v>471</v>
      </c>
      <c r="C42" s="126">
        <v>628346</v>
      </c>
      <c r="D42" s="300">
        <v>5309970</v>
      </c>
      <c r="E42" s="301">
        <f t="shared" si="0"/>
        <v>8450.7102774585983</v>
      </c>
      <c r="F42" s="300">
        <v>535246</v>
      </c>
      <c r="G42" s="300">
        <v>273530</v>
      </c>
      <c r="H42" s="300">
        <v>1854968</v>
      </c>
      <c r="I42" s="300">
        <v>2952.1442008065619</v>
      </c>
      <c r="J42" s="300">
        <v>212474</v>
      </c>
      <c r="K42" s="300">
        <v>230534</v>
      </c>
      <c r="L42" s="300">
        <v>3273104</v>
      </c>
      <c r="M42" s="300">
        <v>5209.0790742679992</v>
      </c>
      <c r="N42" s="300">
        <v>296990</v>
      </c>
      <c r="O42" s="300">
        <v>38928</v>
      </c>
      <c r="P42" s="300">
        <v>181898</v>
      </c>
      <c r="Q42" s="300">
        <v>25782</v>
      </c>
      <c r="R42" s="300">
        <v>4068</v>
      </c>
      <c r="S42" s="289"/>
    </row>
    <row r="43" spans="1:19" x14ac:dyDescent="0.3">
      <c r="A43" s="96">
        <v>2001</v>
      </c>
      <c r="B43" s="96">
        <v>1</v>
      </c>
      <c r="C43" s="126">
        <v>632716</v>
      </c>
      <c r="D43" s="300">
        <v>5419835.608</v>
      </c>
      <c r="E43" s="301">
        <f t="shared" si="0"/>
        <v>8565.9847514524681</v>
      </c>
      <c r="F43" s="300">
        <v>639625.00299999991</v>
      </c>
      <c r="G43" s="300">
        <v>272161.09999999998</v>
      </c>
      <c r="H43" s="300">
        <v>1885745.4720000001</v>
      </c>
      <c r="I43" s="300">
        <v>2980.3979542164257</v>
      </c>
      <c r="J43" s="300">
        <v>221223.15</v>
      </c>
      <c r="K43" s="300">
        <v>237110.1</v>
      </c>
      <c r="L43" s="300">
        <v>3282876.2390000001</v>
      </c>
      <c r="M43" s="300">
        <v>5188.546265623123</v>
      </c>
      <c r="N43" s="300">
        <v>298096.52</v>
      </c>
      <c r="O43" s="300">
        <v>37371.699999999997</v>
      </c>
      <c r="P43" s="300">
        <v>191183.35800000001</v>
      </c>
      <c r="Q43" s="300">
        <v>27431.933000000001</v>
      </c>
      <c r="R43" s="300">
        <v>5256.3</v>
      </c>
      <c r="S43" s="289"/>
    </row>
    <row r="44" spans="1:19" x14ac:dyDescent="0.3">
      <c r="A44" s="96">
        <v>2002</v>
      </c>
      <c r="B44" s="126" t="s">
        <v>479</v>
      </c>
      <c r="C44" s="126">
        <v>641729</v>
      </c>
      <c r="D44" s="304">
        <v>5465489</v>
      </c>
      <c r="E44" s="301">
        <f t="shared" si="0"/>
        <v>8516.8178467857924</v>
      </c>
      <c r="F44" s="304">
        <v>571871</v>
      </c>
      <c r="G44" s="304">
        <v>284821</v>
      </c>
      <c r="H44" s="304">
        <v>1932217</v>
      </c>
      <c r="I44" s="304">
        <v>3010.9547799772176</v>
      </c>
      <c r="J44" s="304">
        <v>232769</v>
      </c>
      <c r="K44" s="304">
        <v>239822</v>
      </c>
      <c r="L44" s="304">
        <v>3326091</v>
      </c>
      <c r="M44" s="304">
        <v>5183.0149486777127</v>
      </c>
      <c r="N44" s="304">
        <v>310014</v>
      </c>
      <c r="O44" s="304">
        <v>39523</v>
      </c>
      <c r="P44" s="304">
        <v>207181</v>
      </c>
      <c r="Q44" s="304">
        <v>29088</v>
      </c>
      <c r="R44" s="304">
        <v>5476</v>
      </c>
      <c r="S44" s="289"/>
    </row>
    <row r="45" spans="1:19" x14ac:dyDescent="0.3">
      <c r="A45" s="96">
        <v>2003</v>
      </c>
      <c r="B45" s="126" t="s">
        <v>479</v>
      </c>
      <c r="C45" s="126">
        <v>649466</v>
      </c>
      <c r="D45" s="304">
        <v>5563682</v>
      </c>
      <c r="E45" s="301">
        <f t="shared" si="0"/>
        <v>8566.5485183212058</v>
      </c>
      <c r="F45" s="304">
        <v>584243</v>
      </c>
      <c r="G45" s="304">
        <v>290842</v>
      </c>
      <c r="H45" s="304">
        <v>1987009</v>
      </c>
      <c r="I45" s="304">
        <v>3059.4503792346327</v>
      </c>
      <c r="J45" s="304">
        <v>238065</v>
      </c>
      <c r="K45" s="304">
        <v>246921</v>
      </c>
      <c r="L45" s="304">
        <v>3576673</v>
      </c>
      <c r="M45" s="304">
        <v>5507.0981390865727</v>
      </c>
      <c r="N45" s="304">
        <v>346178</v>
      </c>
      <c r="O45" s="304">
        <v>43921</v>
      </c>
      <c r="P45" s="304"/>
      <c r="Q45" s="304"/>
      <c r="R45" s="304"/>
      <c r="S45" s="289"/>
    </row>
    <row r="46" spans="1:19" x14ac:dyDescent="0.3">
      <c r="A46" s="96">
        <v>2004</v>
      </c>
      <c r="B46" s="126" t="s">
        <v>479</v>
      </c>
      <c r="C46" s="126">
        <v>659653</v>
      </c>
      <c r="D46" s="304">
        <v>5788484</v>
      </c>
      <c r="E46" s="301">
        <f t="shared" si="0"/>
        <v>8775.0438488114214</v>
      </c>
      <c r="F46" s="304">
        <v>636008</v>
      </c>
      <c r="G46" s="304">
        <v>296358</v>
      </c>
      <c r="H46" s="304">
        <v>2061905</v>
      </c>
      <c r="I46" s="304">
        <v>3125.7418673150883</v>
      </c>
      <c r="J46" s="304">
        <v>256461</v>
      </c>
      <c r="K46" s="304">
        <v>251198</v>
      </c>
      <c r="L46" s="304">
        <v>3726579</v>
      </c>
      <c r="M46" s="304">
        <v>5649.3019814963318</v>
      </c>
      <c r="N46" s="304">
        <v>379547</v>
      </c>
      <c r="O46" s="304">
        <v>45160</v>
      </c>
      <c r="P46" s="304"/>
      <c r="Q46" s="304"/>
      <c r="R46" s="304"/>
      <c r="S46" s="289"/>
    </row>
    <row r="47" spans="1:19" x14ac:dyDescent="0.3">
      <c r="A47" s="96">
        <v>2005</v>
      </c>
      <c r="B47" s="126" t="s">
        <v>479</v>
      </c>
      <c r="C47" s="126">
        <v>667146</v>
      </c>
      <c r="D47" s="304">
        <v>5912571</v>
      </c>
      <c r="E47" s="301">
        <f t="shared" si="0"/>
        <v>8862.484373735284</v>
      </c>
      <c r="F47" s="304">
        <v>693022</v>
      </c>
      <c r="G47" s="304">
        <v>302674</v>
      </c>
      <c r="H47" s="304">
        <v>2061652</v>
      </c>
      <c r="I47" s="304">
        <v>3090.2561058598867</v>
      </c>
      <c r="J47" s="304">
        <v>274152</v>
      </c>
      <c r="K47" s="304">
        <v>256717</v>
      </c>
      <c r="L47" s="304">
        <v>3850919</v>
      </c>
      <c r="M47" s="304">
        <v>5772.2282678753973</v>
      </c>
      <c r="N47" s="304">
        <v>418870</v>
      </c>
      <c r="O47" s="304">
        <v>45957</v>
      </c>
      <c r="P47" s="304"/>
      <c r="Q47" s="304"/>
      <c r="R47" s="304"/>
      <c r="S47" s="289"/>
    </row>
    <row r="48" spans="1:19" x14ac:dyDescent="0.3">
      <c r="A48" s="96">
        <v>2006</v>
      </c>
      <c r="B48" s="126" t="s">
        <v>479</v>
      </c>
      <c r="C48" s="126">
        <v>674583</v>
      </c>
      <c r="D48" s="304">
        <v>6182291</v>
      </c>
      <c r="E48" s="301">
        <f t="shared" si="0"/>
        <v>9164.6113228468566</v>
      </c>
      <c r="F48" s="304">
        <v>794064</v>
      </c>
      <c r="G48" s="304">
        <v>308575</v>
      </c>
      <c r="H48" s="304">
        <v>2120254</v>
      </c>
      <c r="I48" s="304">
        <v>3143.0587488863489</v>
      </c>
      <c r="J48" s="304">
        <v>314378</v>
      </c>
      <c r="K48" s="304">
        <v>261502</v>
      </c>
      <c r="L48" s="304">
        <v>4062037</v>
      </c>
      <c r="M48" s="304">
        <v>6021.5525739605064</v>
      </c>
      <c r="N48" s="304">
        <v>479686</v>
      </c>
      <c r="O48" s="304">
        <v>47073</v>
      </c>
      <c r="P48" s="304"/>
      <c r="Q48" s="304"/>
      <c r="R48" s="304"/>
      <c r="S48" s="289"/>
    </row>
    <row r="49" spans="1:19" x14ac:dyDescent="0.3">
      <c r="A49" s="96">
        <v>2007</v>
      </c>
      <c r="B49" s="126" t="s">
        <v>479</v>
      </c>
      <c r="C49" s="126">
        <v>680169</v>
      </c>
      <c r="D49" s="304">
        <v>6326610</v>
      </c>
      <c r="E49" s="301">
        <f t="shared" si="0"/>
        <v>9301.5265323765125</v>
      </c>
      <c r="F49" s="304">
        <v>840471</v>
      </c>
      <c r="G49" s="304">
        <v>312845</v>
      </c>
      <c r="H49" s="304">
        <v>2114456</v>
      </c>
      <c r="I49" s="304">
        <v>3108.7215089191068</v>
      </c>
      <c r="J49" s="304">
        <v>320973</v>
      </c>
      <c r="K49" s="304">
        <v>265449</v>
      </c>
      <c r="L49" s="304">
        <v>4212154</v>
      </c>
      <c r="M49" s="304">
        <v>6192.8050234574057</v>
      </c>
      <c r="N49" s="304">
        <v>519498</v>
      </c>
      <c r="O49" s="304">
        <v>47396</v>
      </c>
      <c r="P49" s="304"/>
      <c r="Q49" s="304"/>
      <c r="R49" s="304"/>
      <c r="S49" s="289"/>
    </row>
    <row r="50" spans="1:19" x14ac:dyDescent="0.3">
      <c r="A50" s="96">
        <v>2008</v>
      </c>
      <c r="B50" s="126" t="s">
        <v>479</v>
      </c>
      <c r="C50" s="126">
        <v>686818</v>
      </c>
      <c r="D50" s="304">
        <v>6324855</v>
      </c>
      <c r="E50" s="301">
        <f t="shared" si="0"/>
        <v>9208.924343858198</v>
      </c>
      <c r="F50" s="304">
        <v>931674.39999999991</v>
      </c>
      <c r="G50" s="304">
        <v>317020</v>
      </c>
      <c r="H50" s="304">
        <v>2129297</v>
      </c>
      <c r="I50" s="304">
        <v>3100.2347055551836</v>
      </c>
      <c r="J50" s="304">
        <v>352363.50000000006</v>
      </c>
      <c r="K50" s="304">
        <v>268638</v>
      </c>
      <c r="L50" s="304">
        <v>4195558</v>
      </c>
      <c r="M50" s="304">
        <v>6108.6896383030144</v>
      </c>
      <c r="N50" s="304">
        <v>579310.9</v>
      </c>
      <c r="O50" s="304">
        <v>48382</v>
      </c>
      <c r="P50" s="304"/>
      <c r="Q50" s="304"/>
      <c r="R50" s="304"/>
      <c r="S50" s="289"/>
    </row>
    <row r="51" spans="1:19" x14ac:dyDescent="0.3">
      <c r="A51" s="96">
        <v>2009</v>
      </c>
      <c r="B51" s="126">
        <v>3</v>
      </c>
      <c r="C51" s="126">
        <v>697828</v>
      </c>
      <c r="D51" s="304">
        <v>6287118.5960000018</v>
      </c>
      <c r="E51" s="301">
        <f t="shared" si="0"/>
        <v>9009.553351255614</v>
      </c>
      <c r="F51" s="304">
        <v>964742.9837857997</v>
      </c>
      <c r="G51" s="304">
        <v>321849.28116883122</v>
      </c>
      <c r="H51" s="304">
        <v>2123746.4499999997</v>
      </c>
      <c r="I51" s="304">
        <v>3043.3666318920991</v>
      </c>
      <c r="J51" s="304">
        <v>366328.59942450002</v>
      </c>
      <c r="K51" s="304">
        <v>271509.69336219336</v>
      </c>
      <c r="L51" s="304">
        <v>4050063.6309999982</v>
      </c>
      <c r="M51" s="304">
        <v>5803.8135916013662</v>
      </c>
      <c r="N51" s="304">
        <v>550973.69085829996</v>
      </c>
      <c r="O51" s="304">
        <v>46736.398629148607</v>
      </c>
      <c r="P51" s="304">
        <v>113308.51499999998</v>
      </c>
      <c r="Q51" s="304">
        <v>47440.693502999973</v>
      </c>
      <c r="R51" s="304">
        <v>3592.1816017316005</v>
      </c>
      <c r="S51" s="289"/>
    </row>
    <row r="52" spans="1:19" x14ac:dyDescent="0.3">
      <c r="A52" s="96">
        <v>2010</v>
      </c>
      <c r="B52" s="126">
        <v>3</v>
      </c>
      <c r="C52" s="126">
        <v>713984</v>
      </c>
      <c r="D52" s="304">
        <v>6192915</v>
      </c>
      <c r="E52" s="301">
        <f t="shared" si="0"/>
        <v>8673.7447897992115</v>
      </c>
      <c r="F52" s="304">
        <v>924112.8235733998</v>
      </c>
      <c r="G52" s="304">
        <v>324034.95075757575</v>
      </c>
      <c r="H52" s="304">
        <v>2096447</v>
      </c>
      <c r="I52" s="304">
        <v>2936.0111253336618</v>
      </c>
      <c r="J52" s="304">
        <v>342382</v>
      </c>
      <c r="K52" s="304">
        <v>273316</v>
      </c>
      <c r="L52" s="304">
        <v>2722607</v>
      </c>
      <c r="M52" s="304">
        <v>3812.9294191130543</v>
      </c>
      <c r="N52" s="304">
        <v>367542</v>
      </c>
      <c r="O52" s="304">
        <v>46150</v>
      </c>
      <c r="P52" s="304">
        <v>1373861</v>
      </c>
      <c r="Q52" s="304">
        <v>216626.41525749996</v>
      </c>
      <c r="R52" s="304">
        <v>4447.9242424242429</v>
      </c>
      <c r="S52" s="289"/>
    </row>
    <row r="53" spans="1:19" x14ac:dyDescent="0.3">
      <c r="A53" s="103">
        <v>2011</v>
      </c>
      <c r="B53" s="127">
        <v>3</v>
      </c>
      <c r="C53" s="127">
        <v>722909</v>
      </c>
      <c r="D53" s="305">
        <v>6265694.0550545007</v>
      </c>
      <c r="E53" s="301">
        <f t="shared" si="0"/>
        <v>8667.3344156104031</v>
      </c>
      <c r="F53" s="305">
        <v>1022202.6014984425</v>
      </c>
      <c r="G53" s="305">
        <v>325299.79477414</v>
      </c>
      <c r="H53" s="305">
        <v>2138377.9916480002</v>
      </c>
      <c r="I53" s="305">
        <v>2957.0896645278344</v>
      </c>
      <c r="J53" s="305">
        <v>379620.94076715526</v>
      </c>
      <c r="K53" s="305">
        <v>274894.01247000002</v>
      </c>
      <c r="L53" s="305">
        <v>2751363.3368310002</v>
      </c>
      <c r="M53" s="305">
        <v>3804.7660977063792</v>
      </c>
      <c r="N53" s="305">
        <v>403782.37149754027</v>
      </c>
      <c r="O53" s="305">
        <v>45975.620185</v>
      </c>
      <c r="P53" s="305">
        <v>1375952.7265755001</v>
      </c>
      <c r="Q53" s="305">
        <v>238799.28923374691</v>
      </c>
      <c r="R53" s="305">
        <v>4430.16211914</v>
      </c>
      <c r="S53" s="289"/>
    </row>
    <row r="54" spans="1:19" x14ac:dyDescent="0.3">
      <c r="A54" s="103">
        <v>2012</v>
      </c>
      <c r="B54" s="127">
        <v>3</v>
      </c>
      <c r="C54" s="127">
        <v>731799</v>
      </c>
      <c r="D54" s="305">
        <v>6356032</v>
      </c>
      <c r="E54" s="301">
        <f t="shared" si="0"/>
        <v>8685.4887749231693</v>
      </c>
      <c r="F54" s="305">
        <v>1061044</v>
      </c>
      <c r="G54" s="305">
        <v>327822</v>
      </c>
      <c r="H54" s="305">
        <v>2159549</v>
      </c>
      <c r="I54" s="305">
        <v>2953.467698590382</v>
      </c>
      <c r="J54" s="305">
        <v>392312</v>
      </c>
      <c r="K54" s="305">
        <v>276885</v>
      </c>
      <c r="L54" s="305">
        <v>2768704</v>
      </c>
      <c r="M54" s="305">
        <v>3786.5673948393783</v>
      </c>
      <c r="N54" s="305">
        <v>405973</v>
      </c>
      <c r="O54" s="305">
        <v>46566</v>
      </c>
      <c r="P54" s="305">
        <v>1427775</v>
      </c>
      <c r="Q54" s="305">
        <v>262754</v>
      </c>
      <c r="R54" s="305">
        <v>4373</v>
      </c>
      <c r="S54" s="289"/>
    </row>
    <row r="55" spans="1:19" x14ac:dyDescent="0.3">
      <c r="A55" s="96">
        <v>2013</v>
      </c>
      <c r="B55" s="126">
        <v>3</v>
      </c>
      <c r="C55" s="126">
        <v>737708</v>
      </c>
      <c r="D55" s="304">
        <v>6209437</v>
      </c>
      <c r="E55" s="301">
        <f>D55/C55*1000</f>
        <v>8417.2016570241885</v>
      </c>
      <c r="F55" s="304">
        <v>1049386</v>
      </c>
      <c r="G55" s="304">
        <v>330248</v>
      </c>
      <c r="H55" s="304">
        <v>2102047</v>
      </c>
      <c r="I55" s="304">
        <v>2857.3543284823736</v>
      </c>
      <c r="J55" s="304">
        <v>386713</v>
      </c>
      <c r="K55" s="304">
        <v>278795</v>
      </c>
      <c r="L55" s="304">
        <v>2724924</v>
      </c>
      <c r="M55" s="304">
        <v>3704.043432989607</v>
      </c>
      <c r="N55" s="304">
        <v>419523</v>
      </c>
      <c r="O55" s="304">
        <v>46889</v>
      </c>
      <c r="P55" s="304">
        <v>1382474</v>
      </c>
      <c r="Q55" s="304">
        <v>243158</v>
      </c>
      <c r="R55" s="304">
        <v>4577</v>
      </c>
    </row>
    <row r="56" spans="1:19" x14ac:dyDescent="0.3">
      <c r="A56" s="96">
        <v>2014</v>
      </c>
      <c r="B56" s="126">
        <v>3</v>
      </c>
      <c r="C56" s="126">
        <v>738566</v>
      </c>
      <c r="D56" s="304">
        <v>6081461.909</v>
      </c>
      <c r="E56" s="301">
        <v>8234.148212888218</v>
      </c>
      <c r="F56" s="304">
        <v>1075600.3533731666</v>
      </c>
      <c r="G56" s="304">
        <v>331439</v>
      </c>
      <c r="H56" s="304">
        <v>2019234.57</v>
      </c>
      <c r="I56" s="304">
        <v>2733.9934007251895</v>
      </c>
      <c r="J56" s="304">
        <v>389903.65646616661</v>
      </c>
      <c r="K56" s="304">
        <v>279733</v>
      </c>
      <c r="L56" s="304">
        <v>2698298.1940000001</v>
      </c>
      <c r="M56" s="304">
        <v>3653.4286631120308</v>
      </c>
      <c r="N56" s="304">
        <v>450799.01277383341</v>
      </c>
      <c r="O56" s="304">
        <v>47677</v>
      </c>
      <c r="P56" s="304">
        <v>1363043.2429999998</v>
      </c>
      <c r="Q56" s="304">
        <v>234897.68413316665</v>
      </c>
      <c r="R56" s="304">
        <v>4764</v>
      </c>
    </row>
    <row r="57" spans="1:19" x14ac:dyDescent="0.3">
      <c r="A57" s="96">
        <v>2015</v>
      </c>
      <c r="B57" s="126">
        <v>3</v>
      </c>
      <c r="C57" s="126">
        <v>739657</v>
      </c>
      <c r="D57" s="304">
        <v>6101454.3759999992</v>
      </c>
      <c r="E57" s="301">
        <v>8249.0321540930454</v>
      </c>
      <c r="F57" s="304">
        <v>1097791.9903736603</v>
      </c>
      <c r="G57" s="304">
        <v>334942</v>
      </c>
      <c r="H57" s="304">
        <v>2027109.787</v>
      </c>
      <c r="I57" s="304">
        <v>2740.6078587777847</v>
      </c>
      <c r="J57" s="304">
        <v>407849.26311807596</v>
      </c>
      <c r="K57" s="304">
        <v>282480</v>
      </c>
      <c r="L57" s="304">
        <v>2711078.4409999996</v>
      </c>
      <c r="M57" s="304">
        <v>3665.3184394928994</v>
      </c>
      <c r="N57" s="304">
        <v>467178.12361175037</v>
      </c>
      <c r="O57" s="304">
        <v>47758</v>
      </c>
      <c r="P57" s="304">
        <v>1362344.5120000001</v>
      </c>
      <c r="Q57" s="304">
        <v>222764.60364383413</v>
      </c>
      <c r="R57" s="304">
        <v>5107</v>
      </c>
    </row>
    <row r="58" spans="1:19" x14ac:dyDescent="0.3">
      <c r="A58" s="96">
        <v>2016</v>
      </c>
      <c r="B58" s="126">
        <v>3</v>
      </c>
      <c r="C58" s="126">
        <v>742874</v>
      </c>
      <c r="D58" s="304">
        <v>6067808.3770000003</v>
      </c>
      <c r="E58" s="301">
        <v>8168.0182332400918</v>
      </c>
      <c r="F58" s="304">
        <v>1108514.2138374909</v>
      </c>
      <c r="G58" s="304">
        <v>341879</v>
      </c>
      <c r="H58" s="304">
        <v>1989696.081</v>
      </c>
      <c r="I58" s="304">
        <v>2678.3762535773226</v>
      </c>
      <c r="J58" s="304">
        <v>408427.37361888494</v>
      </c>
      <c r="K58" s="304">
        <v>287169</v>
      </c>
      <c r="L58" s="304">
        <v>2663116.0690000001</v>
      </c>
      <c r="M58" s="304">
        <v>3584.8825897796933</v>
      </c>
      <c r="N58" s="304">
        <v>459946.81120198185</v>
      </c>
      <c r="O58" s="304">
        <v>49979</v>
      </c>
      <c r="P58" s="304">
        <v>1413933.3640000001</v>
      </c>
      <c r="Q58" s="304">
        <v>240140.02901662423</v>
      </c>
      <c r="R58" s="304">
        <v>5099</v>
      </c>
    </row>
    <row r="59" spans="1:19" x14ac:dyDescent="0.3">
      <c r="A59" s="96">
        <v>2017</v>
      </c>
      <c r="B59" s="126">
        <v>3</v>
      </c>
      <c r="C59" s="126">
        <v>741509</v>
      </c>
      <c r="D59" s="304">
        <v>6127919.5020000003</v>
      </c>
      <c r="E59" s="301">
        <v>8264.1201954393</v>
      </c>
      <c r="F59" s="304">
        <v>1193619.7581871366</v>
      </c>
      <c r="G59" s="304">
        <v>343826</v>
      </c>
      <c r="H59" s="304">
        <v>2041548.0109999999</v>
      </c>
      <c r="I59" s="304">
        <v>2753.234297897935</v>
      </c>
      <c r="J59" s="304">
        <v>438675.8269563982</v>
      </c>
      <c r="K59" s="304">
        <v>288343</v>
      </c>
      <c r="L59" s="304">
        <v>2649102.4680000003</v>
      </c>
      <c r="M59" s="304">
        <v>3572.5830273132228</v>
      </c>
      <c r="N59" s="304">
        <v>499433.7664196149</v>
      </c>
      <c r="O59" s="304">
        <v>50624</v>
      </c>
      <c r="P59" s="304">
        <v>1436407.8830000001</v>
      </c>
      <c r="Q59" s="304">
        <v>255510.16481112337</v>
      </c>
      <c r="R59" s="304">
        <v>5251</v>
      </c>
    </row>
    <row r="60" spans="1:19" x14ac:dyDescent="0.3">
      <c r="A60" s="96">
        <v>2018</v>
      </c>
      <c r="B60" s="126">
        <v>3</v>
      </c>
      <c r="C60" s="126">
        <v>738300</v>
      </c>
      <c r="D60" s="304">
        <v>5901865.8554090904</v>
      </c>
      <c r="E60" s="301">
        <v>7993.8586691170131</v>
      </c>
      <c r="F60" s="304">
        <v>1164460.1433971857</v>
      </c>
      <c r="G60" s="304">
        <v>343611</v>
      </c>
      <c r="H60" s="304">
        <v>1952870.3444999999</v>
      </c>
      <c r="I60" s="304">
        <v>2645.0905383990248</v>
      </c>
      <c r="J60" s="304">
        <v>432682.30343946686</v>
      </c>
      <c r="K60" s="304">
        <v>287513</v>
      </c>
      <c r="L60" s="304">
        <v>2579252.8000000003</v>
      </c>
      <c r="M60" s="304">
        <v>3493.5023703101724</v>
      </c>
      <c r="N60" s="304">
        <v>475876.50377305225</v>
      </c>
      <c r="O60" s="304">
        <v>50871</v>
      </c>
      <c r="P60" s="304">
        <v>1369742.7109090907</v>
      </c>
      <c r="Q60" s="304">
        <v>255901.33618466652</v>
      </c>
      <c r="R60" s="304">
        <v>5227</v>
      </c>
    </row>
    <row r="61" spans="1:19" x14ac:dyDescent="0.3">
      <c r="A61" s="96">
        <v>2019</v>
      </c>
      <c r="B61" s="126">
        <v>3</v>
      </c>
      <c r="C61" s="126">
        <v>736012</v>
      </c>
      <c r="D61" s="304">
        <v>5767891.9570000013</v>
      </c>
      <c r="E61" s="301">
        <v>7858.8915008474924</v>
      </c>
      <c r="F61" s="304">
        <v>1186464.9835731215</v>
      </c>
      <c r="G61" s="304">
        <v>1186464.9835731215</v>
      </c>
      <c r="H61" s="304">
        <v>1908608.6869999999</v>
      </c>
      <c r="I61" s="304">
        <v>2600.5252353079031</v>
      </c>
      <c r="J61" s="304">
        <v>441344.90990326059</v>
      </c>
      <c r="K61" s="304">
        <v>289776</v>
      </c>
      <c r="L61" s="304">
        <v>2583014.7690000003</v>
      </c>
      <c r="M61" s="304">
        <v>3519.4197405209206</v>
      </c>
      <c r="N61" s="304">
        <v>503832.38017949625</v>
      </c>
      <c r="O61" s="304">
        <v>51847</v>
      </c>
      <c r="P61" s="304">
        <v>1275146.871</v>
      </c>
      <c r="Q61" s="304">
        <v>241287.69349036436</v>
      </c>
      <c r="R61" s="304">
        <v>5178</v>
      </c>
    </row>
    <row r="62" spans="1:19" x14ac:dyDescent="0.3">
      <c r="A62" s="167">
        <v>2020</v>
      </c>
      <c r="B62" s="168">
        <v>3</v>
      </c>
      <c r="C62" s="306">
        <v>733932</v>
      </c>
      <c r="D62" s="269">
        <v>5866341.6379999993</v>
      </c>
      <c r="E62" s="301">
        <v>7993.0315587820123</v>
      </c>
      <c r="F62" s="269">
        <v>1183145.2824312251</v>
      </c>
      <c r="G62" s="199">
        <v>1183145.2824312251</v>
      </c>
      <c r="H62" s="269">
        <v>1962651.4670000002</v>
      </c>
      <c r="I62" s="199">
        <v>2674.1598227083709</v>
      </c>
      <c r="J62" s="269">
        <v>454181.10819183331</v>
      </c>
      <c r="K62" s="256">
        <v>303697.81266233767</v>
      </c>
      <c r="L62" s="255">
        <v>2285532.1380000003</v>
      </c>
      <c r="M62" s="255">
        <v>3114.092501757656</v>
      </c>
      <c r="N62" s="255">
        <v>442219.1676142083</v>
      </c>
      <c r="O62" s="255">
        <v>47093.739754689756</v>
      </c>
      <c r="P62" s="257">
        <v>1292675.0330000001</v>
      </c>
      <c r="Q62" s="257">
        <v>183287.1</v>
      </c>
      <c r="R62" s="257">
        <v>11058.875252525251</v>
      </c>
    </row>
    <row r="63" spans="1:19" ht="15" thickBot="1" x14ac:dyDescent="0.35">
      <c r="A63" s="307">
        <v>2021</v>
      </c>
      <c r="B63" s="197">
        <v>3</v>
      </c>
      <c r="C63" s="308">
        <v>736105</v>
      </c>
      <c r="D63" s="309">
        <v>5907562.0489999996</v>
      </c>
      <c r="E63" s="198">
        <v>8025.4339380930714</v>
      </c>
      <c r="F63" s="309">
        <v>1202642.3708100575</v>
      </c>
      <c r="G63" s="198">
        <v>1202642.3708100575</v>
      </c>
      <c r="H63" s="309">
        <v>1952497.2819999999</v>
      </c>
      <c r="I63" s="198">
        <v>2652.4711583265976</v>
      </c>
      <c r="J63" s="309">
        <v>449837.61326625454</v>
      </c>
      <c r="K63" s="198">
        <v>280664.67828282824</v>
      </c>
      <c r="L63" s="176">
        <v>2307857.7439999999</v>
      </c>
      <c r="M63" s="176">
        <v>3135.229001297369</v>
      </c>
      <c r="N63" s="176">
        <v>447568.16620977648</v>
      </c>
      <c r="O63" s="176">
        <v>40950.02803030303</v>
      </c>
      <c r="P63" s="310">
        <v>1313735.023</v>
      </c>
      <c r="Q63" s="310">
        <v>196369</v>
      </c>
      <c r="R63" s="310">
        <v>11289.63914141414</v>
      </c>
    </row>
    <row r="64" spans="1:19" x14ac:dyDescent="0.3">
      <c r="A64" s="63" t="s">
        <v>480</v>
      </c>
      <c r="B64" s="63"/>
      <c r="C64" s="63"/>
      <c r="D64" s="311"/>
      <c r="E64" s="311"/>
      <c r="F64" s="312"/>
      <c r="G64" s="311"/>
      <c r="H64" s="311"/>
      <c r="I64" s="311"/>
      <c r="J64" s="312"/>
      <c r="K64" s="311"/>
      <c r="L64" s="311"/>
      <c r="M64" s="311"/>
      <c r="N64" s="312"/>
      <c r="O64" s="311"/>
      <c r="P64" s="311"/>
      <c r="Q64" s="312"/>
    </row>
    <row r="65" spans="1:18" x14ac:dyDescent="0.3">
      <c r="A65" s="63" t="s">
        <v>481</v>
      </c>
      <c r="B65" s="63"/>
      <c r="C65" s="63"/>
      <c r="D65" s="311"/>
      <c r="E65" s="311"/>
      <c r="F65" s="312"/>
      <c r="G65" s="311"/>
      <c r="H65" s="311"/>
      <c r="I65" s="311"/>
      <c r="J65" s="312"/>
      <c r="K65" s="311"/>
      <c r="L65" s="311"/>
      <c r="M65" s="311"/>
      <c r="N65" s="312"/>
      <c r="O65" s="311"/>
      <c r="P65" s="311"/>
      <c r="Q65" s="312"/>
    </row>
    <row r="66" spans="1:18" x14ac:dyDescent="0.3">
      <c r="A66" s="408" t="s">
        <v>482</v>
      </c>
      <c r="B66" s="408"/>
      <c r="C66" s="408"/>
      <c r="D66" s="408"/>
      <c r="E66" s="408"/>
      <c r="F66" s="408"/>
      <c r="G66" s="408"/>
      <c r="H66" s="408"/>
      <c r="I66" s="408"/>
      <c r="J66" s="408"/>
      <c r="K66" s="408"/>
      <c r="L66" s="408"/>
      <c r="M66" s="408"/>
      <c r="N66" s="408"/>
      <c r="O66" s="408"/>
      <c r="P66" s="408"/>
      <c r="Q66" s="408"/>
    </row>
    <row r="67" spans="1:18" x14ac:dyDescent="0.3">
      <c r="A67" s="63" t="s">
        <v>483</v>
      </c>
      <c r="B67" s="63"/>
      <c r="C67" s="63"/>
      <c r="D67" s="311"/>
      <c r="E67" s="311"/>
      <c r="F67" s="312"/>
      <c r="G67" s="311"/>
      <c r="H67" s="311"/>
      <c r="I67" s="311"/>
      <c r="J67" s="312"/>
      <c r="K67" s="311"/>
      <c r="L67" s="311"/>
      <c r="M67" s="311"/>
      <c r="N67" s="312"/>
      <c r="O67" s="311"/>
      <c r="P67" s="311"/>
      <c r="Q67" s="312"/>
    </row>
    <row r="68" spans="1:18" x14ac:dyDescent="0.3">
      <c r="A68" s="63" t="s">
        <v>484</v>
      </c>
      <c r="B68" s="63"/>
      <c r="C68" s="63"/>
      <c r="D68" s="311"/>
      <c r="E68" s="311"/>
      <c r="F68" s="312"/>
      <c r="G68" s="311"/>
      <c r="H68" s="311"/>
      <c r="I68" s="311"/>
      <c r="J68" s="312"/>
      <c r="K68" s="311"/>
      <c r="L68" s="311"/>
      <c r="M68" s="311"/>
      <c r="N68" s="312"/>
      <c r="O68" s="311"/>
      <c r="P68" s="311"/>
      <c r="Q68" s="312"/>
    </row>
    <row r="69" spans="1:18" x14ac:dyDescent="0.3">
      <c r="A69" s="63" t="s">
        <v>478</v>
      </c>
      <c r="B69" s="63"/>
      <c r="C69" s="63"/>
      <c r="D69" s="311"/>
      <c r="E69" s="311"/>
      <c r="F69" s="312"/>
      <c r="G69" s="311"/>
      <c r="H69" s="311"/>
      <c r="I69" s="311"/>
      <c r="J69" s="312"/>
      <c r="K69" s="311"/>
      <c r="L69" s="311"/>
      <c r="M69" s="311"/>
      <c r="N69" s="312"/>
      <c r="O69" s="311"/>
      <c r="P69" s="311"/>
      <c r="Q69" s="312"/>
    </row>
    <row r="70" spans="1:18" x14ac:dyDescent="0.3">
      <c r="A70" s="57" t="s">
        <v>521</v>
      </c>
      <c r="B70" s="289"/>
      <c r="C70" s="289"/>
      <c r="D70" s="296"/>
      <c r="E70" s="296"/>
      <c r="F70" s="296"/>
      <c r="G70" s="289"/>
      <c r="H70" s="296"/>
      <c r="I70" s="296"/>
      <c r="J70" s="289"/>
      <c r="K70" s="296"/>
      <c r="L70" s="289"/>
      <c r="M70" s="289"/>
      <c r="N70" s="296"/>
      <c r="O70" s="289"/>
      <c r="P70" s="296"/>
      <c r="Q70" s="289"/>
      <c r="R70" s="68"/>
    </row>
    <row r="71" spans="1:18" x14ac:dyDescent="0.3">
      <c r="A71" s="57" t="s">
        <v>549</v>
      </c>
      <c r="B71" s="289"/>
      <c r="C71" s="289"/>
      <c r="D71" s="296"/>
      <c r="E71" s="296"/>
      <c r="F71" s="296"/>
      <c r="G71" s="289"/>
      <c r="H71" s="296"/>
      <c r="I71" s="296"/>
      <c r="J71" s="289"/>
      <c r="K71" s="296"/>
      <c r="L71" s="289"/>
      <c r="M71" s="289"/>
      <c r="N71" s="296"/>
      <c r="O71" s="289"/>
      <c r="P71" s="296"/>
      <c r="Q71" s="289"/>
      <c r="R71" s="68"/>
    </row>
    <row r="72" spans="1:18" x14ac:dyDescent="0.3">
      <c r="A72" s="63" t="s">
        <v>2155</v>
      </c>
    </row>
    <row r="73" spans="1:18" x14ac:dyDescent="0.3">
      <c r="C73" s="15"/>
      <c r="D73" s="15"/>
      <c r="E73" s="15"/>
      <c r="F73" s="15"/>
      <c r="G73" s="15"/>
      <c r="H73" s="15"/>
      <c r="I73" s="15"/>
      <c r="J73" s="15"/>
      <c r="K73" s="15"/>
      <c r="L73" s="15"/>
    </row>
    <row r="79" spans="1:18" s="23" customFormat="1" x14ac:dyDescent="0.3">
      <c r="A79"/>
      <c r="B79"/>
      <c r="C79"/>
      <c r="D79"/>
      <c r="E79"/>
      <c r="F79"/>
      <c r="G79"/>
      <c r="H79"/>
      <c r="I79"/>
      <c r="J79"/>
      <c r="K79"/>
      <c r="L79"/>
      <c r="M79"/>
      <c r="N79"/>
      <c r="O79"/>
      <c r="P79"/>
      <c r="Q79"/>
      <c r="R79"/>
    </row>
    <row r="80" spans="1:18" x14ac:dyDescent="0.3">
      <c r="A80" s="23"/>
      <c r="B80" s="23"/>
      <c r="C80" s="23"/>
      <c r="D80" s="23"/>
      <c r="E80" s="23"/>
      <c r="F80" s="23"/>
      <c r="G80" s="23"/>
      <c r="H80" s="23"/>
      <c r="I80" s="23"/>
      <c r="J80" s="23"/>
      <c r="K80" s="23"/>
      <c r="L80" s="23"/>
      <c r="M80" s="23"/>
      <c r="N80" s="23"/>
      <c r="O80" s="23"/>
      <c r="P80" s="23"/>
      <c r="Q80" s="23"/>
      <c r="R80" s="23"/>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activeCell="A3" sqref="A3"/>
      <selection pane="bottomLeft"/>
    </sheetView>
  </sheetViews>
  <sheetFormatPr defaultColWidth="9.109375" defaultRowHeight="14.4" x14ac:dyDescent="0.3"/>
  <cols>
    <col min="1" max="1" width="12" customWidth="1"/>
    <col min="2" max="6" width="18.33203125" customWidth="1"/>
    <col min="7" max="7" width="18.33203125" style="295" customWidth="1"/>
    <col min="8" max="10" width="18.33203125" customWidth="1"/>
  </cols>
  <sheetData>
    <row r="1" spans="1:14" ht="15.6" x14ac:dyDescent="0.3">
      <c r="A1" s="327" t="s">
        <v>2188</v>
      </c>
      <c r="B1" s="328"/>
      <c r="C1" s="328"/>
      <c r="D1" s="328"/>
    </row>
    <row r="2" spans="1:14" ht="15" customHeight="1" x14ac:dyDescent="0.3">
      <c r="A2" s="91" t="s">
        <v>2169</v>
      </c>
      <c r="B2" s="91"/>
      <c r="C2" s="91"/>
      <c r="D2" s="91"/>
      <c r="E2" s="91"/>
      <c r="F2" s="91"/>
      <c r="G2" s="288"/>
      <c r="H2" s="91"/>
      <c r="I2" s="91"/>
      <c r="J2" s="91"/>
    </row>
    <row r="3" spans="1:14" x14ac:dyDescent="0.3">
      <c r="A3" s="401" t="s">
        <v>456</v>
      </c>
      <c r="B3" s="409" t="s">
        <v>49</v>
      </c>
      <c r="C3" s="413"/>
      <c r="D3" s="414"/>
      <c r="E3" s="409" t="s">
        <v>493</v>
      </c>
      <c r="F3" s="413"/>
      <c r="G3" s="414"/>
      <c r="H3" s="410" t="s">
        <v>51</v>
      </c>
      <c r="I3" s="413"/>
      <c r="J3" s="413"/>
      <c r="K3" s="289"/>
      <c r="L3" s="289"/>
      <c r="M3" s="289"/>
      <c r="N3" s="289"/>
    </row>
    <row r="4" spans="1:14" ht="30" customHeight="1" x14ac:dyDescent="0.3">
      <c r="A4" s="401"/>
      <c r="B4" s="92" t="s">
        <v>494</v>
      </c>
      <c r="C4" s="290" t="s">
        <v>495</v>
      </c>
      <c r="D4" s="93" t="s">
        <v>496</v>
      </c>
      <c r="E4" s="92" t="s">
        <v>494</v>
      </c>
      <c r="F4" s="290" t="s">
        <v>495</v>
      </c>
      <c r="G4" s="266" t="s">
        <v>496</v>
      </c>
      <c r="H4" s="94" t="s">
        <v>494</v>
      </c>
      <c r="I4" s="290" t="s">
        <v>495</v>
      </c>
      <c r="J4" s="291" t="s">
        <v>496</v>
      </c>
      <c r="K4" s="25"/>
      <c r="L4" s="25"/>
      <c r="M4" s="25"/>
      <c r="N4" s="25"/>
    </row>
    <row r="5" spans="1:14" ht="15.75" customHeight="1" x14ac:dyDescent="0.3">
      <c r="A5" s="109">
        <v>1962</v>
      </c>
      <c r="B5" s="110">
        <v>4987.0105771015033</v>
      </c>
      <c r="C5" s="128">
        <v>203.51642234180738</v>
      </c>
      <c r="D5" s="129">
        <v>4.0809302325581394</v>
      </c>
      <c r="E5" s="110">
        <v>28084.392902053936</v>
      </c>
      <c r="F5" s="128">
        <v>1091.5187927902753</v>
      </c>
      <c r="G5" s="270">
        <v>3.886567164179104</v>
      </c>
      <c r="H5" s="111"/>
      <c r="I5" s="128"/>
      <c r="J5" s="129">
        <v>3.5958333333333337</v>
      </c>
    </row>
    <row r="6" spans="1:14" x14ac:dyDescent="0.3">
      <c r="A6" s="112">
        <v>1963</v>
      </c>
      <c r="B6" s="113">
        <v>5039.036311338913</v>
      </c>
      <c r="C6" s="130">
        <v>184.97372348017907</v>
      </c>
      <c r="D6" s="131">
        <v>3.6708154506437767</v>
      </c>
      <c r="E6" s="113">
        <v>34261.241970021416</v>
      </c>
      <c r="F6" s="130">
        <v>1151.3650963597431</v>
      </c>
      <c r="G6" s="271">
        <v>3.3605468749999998</v>
      </c>
      <c r="H6" s="114"/>
      <c r="I6" s="130"/>
      <c r="J6" s="131">
        <v>3.3592592592592592</v>
      </c>
    </row>
    <row r="7" spans="1:14" x14ac:dyDescent="0.3">
      <c r="A7" s="112">
        <v>1964</v>
      </c>
      <c r="B7" s="113">
        <v>5125.8154706430569</v>
      </c>
      <c r="C7" s="130">
        <v>177.51934843389117</v>
      </c>
      <c r="D7" s="131">
        <v>3.4632411067193676</v>
      </c>
      <c r="E7" s="113">
        <v>35754.752612363081</v>
      </c>
      <c r="F7" s="130">
        <v>1146.2923328717109</v>
      </c>
      <c r="G7" s="271">
        <v>3.205985915492958</v>
      </c>
      <c r="H7" s="114"/>
      <c r="I7" s="130"/>
      <c r="J7" s="131">
        <v>3.6999999999999997</v>
      </c>
    </row>
    <row r="8" spans="1:14" x14ac:dyDescent="0.3">
      <c r="A8" s="112">
        <v>1965</v>
      </c>
      <c r="B8" s="113">
        <v>5383.2400497512435</v>
      </c>
      <c r="C8" s="130">
        <v>190.24020522388059</v>
      </c>
      <c r="D8" s="131">
        <v>3.5339350180505416</v>
      </c>
      <c r="E8" s="113">
        <v>38518.518518518518</v>
      </c>
      <c r="F8" s="130">
        <v>1241.9753086419753</v>
      </c>
      <c r="G8" s="271">
        <v>3.224358974358974</v>
      </c>
      <c r="H8" s="114"/>
      <c r="I8" s="130"/>
      <c r="J8" s="131">
        <v>3.7111111111111108</v>
      </c>
    </row>
    <row r="9" spans="1:14" x14ac:dyDescent="0.3">
      <c r="A9" s="112">
        <v>1966</v>
      </c>
      <c r="B9" s="113">
        <v>5824.7947865203096</v>
      </c>
      <c r="C9" s="130">
        <v>202.7720640535189</v>
      </c>
      <c r="D9" s="131">
        <v>3.4811881188118816</v>
      </c>
      <c r="E9" s="113">
        <v>44019.728729963004</v>
      </c>
      <c r="F9" s="130">
        <v>1362.3921085080149</v>
      </c>
      <c r="G9" s="271">
        <v>3.0949579831932774</v>
      </c>
      <c r="H9" s="114"/>
      <c r="I9" s="130"/>
      <c r="J9" s="131">
        <v>3.591176470588235</v>
      </c>
    </row>
    <row r="10" spans="1:14" x14ac:dyDescent="0.3">
      <c r="A10" s="112">
        <v>1967</v>
      </c>
      <c r="B10" s="113">
        <v>6468.7621986356116</v>
      </c>
      <c r="C10" s="130">
        <v>218.19060542409426</v>
      </c>
      <c r="D10" s="131">
        <v>3.3729885057471263</v>
      </c>
      <c r="E10" s="113">
        <v>44911.55524925339</v>
      </c>
      <c r="F10" s="130">
        <v>1374.3395359522169</v>
      </c>
      <c r="G10" s="271">
        <v>3.0601023017902813</v>
      </c>
      <c r="H10" s="114"/>
      <c r="I10" s="130"/>
      <c r="J10" s="131">
        <v>3.1063829787234045</v>
      </c>
    </row>
    <row r="11" spans="1:14" x14ac:dyDescent="0.3">
      <c r="A11" s="112">
        <v>1968</v>
      </c>
      <c r="B11" s="113">
        <v>6547.171836428035</v>
      </c>
      <c r="C11" s="130">
        <v>219.75957926371152</v>
      </c>
      <c r="D11" s="131">
        <v>3.3565573770491803</v>
      </c>
      <c r="E11" s="113">
        <v>45374.254802384632</v>
      </c>
      <c r="F11" s="130">
        <v>1366.8580260543167</v>
      </c>
      <c r="G11" s="271">
        <v>3.0124087591240878</v>
      </c>
      <c r="H11" s="114"/>
      <c r="I11" s="130"/>
      <c r="J11" s="131">
        <v>2.8046875</v>
      </c>
      <c r="K11" s="292"/>
    </row>
    <row r="12" spans="1:14" x14ac:dyDescent="0.3">
      <c r="A12" s="112">
        <v>1969</v>
      </c>
      <c r="B12" s="113">
        <v>6953.8246035319426</v>
      </c>
      <c r="C12" s="130">
        <v>217.58633915320092</v>
      </c>
      <c r="D12" s="131">
        <v>3.1290167865707437</v>
      </c>
      <c r="E12" s="113">
        <v>49385.310497005354</v>
      </c>
      <c r="F12" s="130">
        <v>1391.6150047283809</v>
      </c>
      <c r="G12" s="271">
        <v>2.8178723404255321</v>
      </c>
      <c r="H12" s="114"/>
      <c r="I12" s="130"/>
      <c r="J12" s="131">
        <v>2.8217391304347825</v>
      </c>
      <c r="K12" s="292"/>
    </row>
    <row r="13" spans="1:14" x14ac:dyDescent="0.3">
      <c r="A13" s="112">
        <v>1970</v>
      </c>
      <c r="B13" s="113">
        <v>7266.0791299456214</v>
      </c>
      <c r="C13" s="130">
        <v>218.99806237889868</v>
      </c>
      <c r="D13" s="131">
        <v>3.0139784946236561</v>
      </c>
      <c r="E13" s="113">
        <v>51928.332827209233</v>
      </c>
      <c r="F13" s="130">
        <v>1476.9713533758477</v>
      </c>
      <c r="G13" s="271">
        <v>2.8442495126705656</v>
      </c>
      <c r="H13" s="114"/>
      <c r="I13" s="130"/>
      <c r="J13" s="131">
        <v>2.6960526315789473</v>
      </c>
      <c r="K13" s="292"/>
    </row>
    <row r="14" spans="1:14" x14ac:dyDescent="0.3">
      <c r="A14" s="112">
        <v>1971</v>
      </c>
      <c r="B14" s="113"/>
      <c r="C14" s="130"/>
      <c r="D14" s="112"/>
      <c r="E14" s="113"/>
      <c r="F14" s="130"/>
      <c r="G14" s="271"/>
      <c r="H14" s="114"/>
      <c r="I14" s="130"/>
      <c r="J14" s="112"/>
      <c r="K14" s="292"/>
    </row>
    <row r="15" spans="1:14" x14ac:dyDescent="0.3">
      <c r="A15" s="112">
        <v>1972</v>
      </c>
      <c r="B15" s="113"/>
      <c r="C15" s="130"/>
      <c r="D15" s="112"/>
      <c r="E15" s="113"/>
      <c r="F15" s="130"/>
      <c r="G15" s="272"/>
      <c r="H15" s="114"/>
      <c r="I15" s="130"/>
      <c r="J15" s="112"/>
      <c r="K15" s="292"/>
    </row>
    <row r="16" spans="1:14" x14ac:dyDescent="0.3">
      <c r="A16" s="112">
        <v>1973</v>
      </c>
      <c r="B16" s="113"/>
      <c r="C16" s="130"/>
      <c r="D16" s="112"/>
      <c r="E16" s="113"/>
      <c r="F16" s="130"/>
      <c r="G16" s="272"/>
      <c r="H16" s="114"/>
      <c r="I16" s="130"/>
      <c r="J16" s="112"/>
      <c r="K16" s="292"/>
    </row>
    <row r="17" spans="1:11" x14ac:dyDescent="0.3">
      <c r="A17" s="112">
        <v>1974</v>
      </c>
      <c r="B17" s="113"/>
      <c r="C17" s="130"/>
      <c r="D17" s="112"/>
      <c r="E17" s="113"/>
      <c r="F17" s="130"/>
      <c r="G17" s="272"/>
      <c r="H17" s="114"/>
      <c r="I17" s="130"/>
      <c r="J17" s="112"/>
      <c r="K17" s="292"/>
    </row>
    <row r="18" spans="1:11" x14ac:dyDescent="0.3">
      <c r="A18" s="112">
        <v>1975</v>
      </c>
      <c r="B18" s="113">
        <v>10149.324595425973</v>
      </c>
      <c r="C18" s="130">
        <v>343.15233382372611</v>
      </c>
      <c r="D18" s="112"/>
      <c r="E18" s="113"/>
      <c r="F18" s="130"/>
      <c r="G18" s="272"/>
      <c r="H18" s="114"/>
      <c r="I18" s="130"/>
      <c r="J18" s="112"/>
      <c r="K18" s="292"/>
    </row>
    <row r="19" spans="1:11" x14ac:dyDescent="0.3">
      <c r="A19" s="112">
        <v>1976</v>
      </c>
      <c r="B19" s="113">
        <v>10238.357693869264</v>
      </c>
      <c r="C19" s="130">
        <v>394.37677628907835</v>
      </c>
      <c r="D19" s="112">
        <v>3.8</v>
      </c>
      <c r="E19" s="113"/>
      <c r="F19" s="130"/>
      <c r="G19" s="272"/>
      <c r="H19" s="114"/>
      <c r="I19" s="130"/>
      <c r="J19" s="112"/>
      <c r="K19" s="292"/>
    </row>
    <row r="20" spans="1:11" x14ac:dyDescent="0.3">
      <c r="A20" s="112">
        <v>1977</v>
      </c>
      <c r="B20" s="113"/>
      <c r="C20" s="130"/>
      <c r="D20" s="112"/>
      <c r="E20" s="113"/>
      <c r="F20" s="130"/>
      <c r="G20" s="272"/>
      <c r="H20" s="114"/>
      <c r="I20" s="130"/>
      <c r="J20" s="112"/>
      <c r="K20" s="292"/>
    </row>
    <row r="21" spans="1:11" x14ac:dyDescent="0.3">
      <c r="A21" s="112">
        <v>1978</v>
      </c>
      <c r="B21" s="113"/>
      <c r="C21" s="130"/>
      <c r="D21" s="112"/>
      <c r="E21" s="113"/>
      <c r="F21" s="130"/>
      <c r="G21" s="272"/>
      <c r="H21" s="114"/>
      <c r="I21" s="130"/>
      <c r="J21" s="112"/>
      <c r="K21" s="292"/>
    </row>
    <row r="22" spans="1:11" x14ac:dyDescent="0.3">
      <c r="A22" s="112">
        <v>1979</v>
      </c>
      <c r="B22" s="113"/>
      <c r="C22" s="130"/>
      <c r="D22" s="112"/>
      <c r="E22" s="113"/>
      <c r="F22" s="130"/>
      <c r="G22" s="272"/>
      <c r="H22" s="114"/>
      <c r="I22" s="130"/>
      <c r="J22" s="112"/>
      <c r="K22" s="292"/>
    </row>
    <row r="23" spans="1:11" x14ac:dyDescent="0.3">
      <c r="A23" s="112">
        <v>1980</v>
      </c>
      <c r="B23" s="113">
        <v>10309.272442571875</v>
      </c>
      <c r="C23" s="130">
        <v>529.17009701841903</v>
      </c>
      <c r="D23" s="112">
        <v>5.0999999999999996</v>
      </c>
      <c r="E23" s="113">
        <v>77312.32935381979</v>
      </c>
      <c r="F23" s="130">
        <v>3830.8260613523207</v>
      </c>
      <c r="G23" s="272">
        <v>5</v>
      </c>
      <c r="H23" s="114"/>
      <c r="I23" s="130"/>
      <c r="J23" s="112"/>
      <c r="K23" s="292"/>
    </row>
    <row r="24" spans="1:11" x14ac:dyDescent="0.3">
      <c r="A24" s="112">
        <v>1981</v>
      </c>
      <c r="B24" s="113">
        <v>9943.4955121537805</v>
      </c>
      <c r="C24" s="130">
        <v>590.96267190569745</v>
      </c>
      <c r="D24" s="112">
        <v>5.9</v>
      </c>
      <c r="E24" s="113">
        <v>77705.590062111791</v>
      </c>
      <c r="F24" s="130">
        <v>4651.5010351966866</v>
      </c>
      <c r="G24" s="272">
        <v>6</v>
      </c>
      <c r="H24" s="114"/>
      <c r="I24" s="130"/>
      <c r="J24" s="112"/>
      <c r="K24" s="292"/>
    </row>
    <row r="25" spans="1:11" x14ac:dyDescent="0.3">
      <c r="A25" s="112">
        <v>1982</v>
      </c>
      <c r="B25" s="113">
        <v>10372.901704210444</v>
      </c>
      <c r="C25" s="130">
        <v>711.57712280402643</v>
      </c>
      <c r="D25" s="112">
        <v>6.9</v>
      </c>
      <c r="E25" s="113">
        <v>80722.280434368455</v>
      </c>
      <c r="F25" s="130">
        <v>5336.8260621070685</v>
      </c>
      <c r="G25" s="272">
        <v>6.6</v>
      </c>
      <c r="H25" s="114"/>
      <c r="I25" s="130"/>
      <c r="J25" s="112"/>
      <c r="K25" s="292"/>
    </row>
    <row r="26" spans="1:11" x14ac:dyDescent="0.3">
      <c r="A26" s="112">
        <v>1983</v>
      </c>
      <c r="B26" s="113">
        <v>9807.3189816281792</v>
      </c>
      <c r="C26" s="130">
        <v>786.92955852016632</v>
      </c>
      <c r="D26" s="132">
        <v>8</v>
      </c>
      <c r="E26" s="113">
        <v>80701.02856093306</v>
      </c>
      <c r="F26" s="130">
        <v>5793.8745523004873</v>
      </c>
      <c r="G26" s="272">
        <v>7.2</v>
      </c>
      <c r="H26" s="114"/>
      <c r="I26" s="130"/>
      <c r="J26" s="112"/>
      <c r="K26" s="292"/>
    </row>
    <row r="27" spans="1:11" x14ac:dyDescent="0.3">
      <c r="A27" s="112">
        <v>1984</v>
      </c>
      <c r="B27" s="113">
        <v>9319.9037953892184</v>
      </c>
      <c r="C27" s="130">
        <v>788.53170645861439</v>
      </c>
      <c r="D27" s="112">
        <v>8.5</v>
      </c>
      <c r="E27" s="113">
        <v>77067.955263797718</v>
      </c>
      <c r="F27" s="130">
        <v>5986.4251560094017</v>
      </c>
      <c r="G27" s="272">
        <v>7.8</v>
      </c>
      <c r="H27" s="114"/>
      <c r="I27" s="130"/>
      <c r="J27" s="112"/>
      <c r="K27" s="292"/>
    </row>
    <row r="28" spans="1:11" x14ac:dyDescent="0.3">
      <c r="A28" s="112">
        <v>1985</v>
      </c>
      <c r="B28" s="113">
        <v>9654.6375858839128</v>
      </c>
      <c r="C28" s="130">
        <v>828.7575121153767</v>
      </c>
      <c r="D28" s="112">
        <v>14.3</v>
      </c>
      <c r="E28" s="113">
        <v>73573</v>
      </c>
      <c r="F28" s="130">
        <v>5714</v>
      </c>
      <c r="G28" s="272">
        <v>9.1999999999999993</v>
      </c>
      <c r="H28" s="114"/>
      <c r="I28" s="130"/>
      <c r="J28" s="112"/>
      <c r="K28" s="292"/>
    </row>
    <row r="29" spans="1:11" x14ac:dyDescent="0.3">
      <c r="A29" s="112">
        <v>1986</v>
      </c>
      <c r="B29" s="113">
        <v>8460.9272010126006</v>
      </c>
      <c r="C29" s="130">
        <v>781.78160828987245</v>
      </c>
      <c r="D29" s="112">
        <v>14.8</v>
      </c>
      <c r="E29" s="113">
        <v>72749</v>
      </c>
      <c r="F29" s="130">
        <v>5776</v>
      </c>
      <c r="G29" s="272">
        <v>9.5</v>
      </c>
      <c r="H29" s="114">
        <v>64153.033652665188</v>
      </c>
      <c r="I29" s="130">
        <v>7495.4556619995083</v>
      </c>
      <c r="J29" s="112">
        <v>18.600000000000001</v>
      </c>
      <c r="K29" s="292"/>
    </row>
    <row r="30" spans="1:11" x14ac:dyDescent="0.3">
      <c r="A30" s="112">
        <v>1987</v>
      </c>
      <c r="B30" s="113">
        <v>8016.4913411363586</v>
      </c>
      <c r="C30" s="130">
        <v>784.78617908151591</v>
      </c>
      <c r="D30" s="112">
        <v>10.6</v>
      </c>
      <c r="E30" s="113">
        <v>72104.43992654774</v>
      </c>
      <c r="F30" s="130">
        <v>5901.4952780692556</v>
      </c>
      <c r="G30" s="272">
        <v>9.6999999999999993</v>
      </c>
      <c r="H30" s="114">
        <v>51530.947255113024</v>
      </c>
      <c r="I30" s="130">
        <v>6780.6781485468246</v>
      </c>
      <c r="J30" s="112">
        <v>18.100000000000001</v>
      </c>
      <c r="K30" s="292"/>
    </row>
    <row r="31" spans="1:11" x14ac:dyDescent="0.3">
      <c r="A31" s="112">
        <v>1988</v>
      </c>
      <c r="B31" s="113">
        <v>8236.5648050579566</v>
      </c>
      <c r="C31" s="130">
        <v>803.74338803743387</v>
      </c>
      <c r="D31" s="112">
        <v>10.6</v>
      </c>
      <c r="E31" s="113">
        <v>71538.648517258145</v>
      </c>
      <c r="F31" s="130">
        <v>5843.3641225085075</v>
      </c>
      <c r="G31" s="272">
        <v>9.6</v>
      </c>
      <c r="H31" s="114">
        <v>52191.627490485786</v>
      </c>
      <c r="I31" s="130">
        <v>7152.227445713007</v>
      </c>
      <c r="J31" s="112">
        <v>19.100000000000001</v>
      </c>
      <c r="K31" s="292"/>
    </row>
    <row r="32" spans="1:11" x14ac:dyDescent="0.3">
      <c r="A32" s="112">
        <v>1989</v>
      </c>
      <c r="B32" s="113">
        <v>8478.9631271951184</v>
      </c>
      <c r="C32" s="130">
        <v>826.55587903150604</v>
      </c>
      <c r="D32" s="112">
        <v>10.7</v>
      </c>
      <c r="E32" s="113">
        <v>71919.111739563581</v>
      </c>
      <c r="F32" s="130">
        <v>6050.968923739435</v>
      </c>
      <c r="G32" s="272">
        <v>9.9</v>
      </c>
      <c r="H32" s="114">
        <v>61323.924425221943</v>
      </c>
      <c r="I32" s="130">
        <v>7757.3412246756207</v>
      </c>
      <c r="J32" s="112">
        <v>16.3</v>
      </c>
      <c r="K32" s="292"/>
    </row>
    <row r="33" spans="1:12" x14ac:dyDescent="0.3">
      <c r="A33" s="112">
        <v>1990</v>
      </c>
      <c r="B33" s="113">
        <v>8512.1560356280661</v>
      </c>
      <c r="C33" s="130">
        <v>858.18044591946989</v>
      </c>
      <c r="D33" s="112">
        <v>10.1</v>
      </c>
      <c r="E33" s="113">
        <v>72537.731401452053</v>
      </c>
      <c r="F33" s="130">
        <v>6325.2349372976705</v>
      </c>
      <c r="G33" s="272">
        <v>8.6999999999999993</v>
      </c>
      <c r="H33" s="114">
        <v>60578.1755445331</v>
      </c>
      <c r="I33" s="130">
        <v>7501.4017683847314</v>
      </c>
      <c r="J33" s="112">
        <v>12.4</v>
      </c>
      <c r="K33" s="292"/>
      <c r="L33" s="68"/>
    </row>
    <row r="34" spans="1:12" x14ac:dyDescent="0.3">
      <c r="A34" s="112">
        <v>1991</v>
      </c>
      <c r="B34" s="113">
        <v>8235.9383692029751</v>
      </c>
      <c r="C34" s="130">
        <v>872.09415079028895</v>
      </c>
      <c r="D34" s="112">
        <v>10.6</v>
      </c>
      <c r="E34" s="113">
        <v>74150.574782927724</v>
      </c>
      <c r="F34" s="130">
        <v>6766.4791488320898</v>
      </c>
      <c r="G34" s="272">
        <v>9.1</v>
      </c>
      <c r="H34" s="114">
        <v>45022.550052687038</v>
      </c>
      <c r="I34" s="130">
        <v>5518.4404636459431</v>
      </c>
      <c r="J34" s="112">
        <v>12.2</v>
      </c>
      <c r="K34" s="292"/>
      <c r="L34" s="68"/>
    </row>
    <row r="35" spans="1:12" x14ac:dyDescent="0.3">
      <c r="A35" s="112">
        <v>1992</v>
      </c>
      <c r="B35" s="113">
        <v>8235.4529485570893</v>
      </c>
      <c r="C35" s="130">
        <v>891.27227101631115</v>
      </c>
      <c r="D35" s="112">
        <v>10.8</v>
      </c>
      <c r="E35" s="113">
        <v>73714.81912955163</v>
      </c>
      <c r="F35" s="130">
        <v>6778.8631000388323</v>
      </c>
      <c r="G35" s="272">
        <v>9.1999999999999993</v>
      </c>
      <c r="H35" s="114">
        <v>45377.165518680864</v>
      </c>
      <c r="I35" s="130">
        <v>5781.0477979544985</v>
      </c>
      <c r="J35" s="112">
        <v>12.7</v>
      </c>
      <c r="K35" s="292"/>
      <c r="L35" s="68"/>
    </row>
    <row r="36" spans="1:12" x14ac:dyDescent="0.3">
      <c r="A36" s="112">
        <v>1993</v>
      </c>
      <c r="B36" s="113">
        <v>8013.0451042722598</v>
      </c>
      <c r="C36" s="130">
        <v>889.43400683010361</v>
      </c>
      <c r="D36" s="131">
        <v>11.09982528809042</v>
      </c>
      <c r="E36" s="113">
        <v>73358.11318573328</v>
      </c>
      <c r="F36" s="130">
        <v>6897.4507196947807</v>
      </c>
      <c r="G36" s="271">
        <v>9.4024374675931544</v>
      </c>
      <c r="H36" s="114">
        <v>49047.896912229517</v>
      </c>
      <c r="I36" s="130">
        <v>5266.2290299051792</v>
      </c>
      <c r="J36" s="131">
        <v>10.736910981787899</v>
      </c>
      <c r="K36" s="292"/>
      <c r="L36" s="68"/>
    </row>
    <row r="37" spans="1:12" x14ac:dyDescent="0.3">
      <c r="A37" s="112">
        <v>1994</v>
      </c>
      <c r="B37" s="113">
        <v>8187.9929609897281</v>
      </c>
      <c r="C37" s="130">
        <v>927.85499251014403</v>
      </c>
      <c r="D37" s="112">
        <v>11.3</v>
      </c>
      <c r="E37" s="113">
        <v>75389.966249070421</v>
      </c>
      <c r="F37" s="130">
        <v>7100.9953663978031</v>
      </c>
      <c r="G37" s="272">
        <v>9.4</v>
      </c>
      <c r="H37" s="114">
        <v>56394.007490636701</v>
      </c>
      <c r="I37" s="130">
        <v>6575.0312109862671</v>
      </c>
      <c r="J37" s="112">
        <v>11.7</v>
      </c>
      <c r="K37" s="292"/>
      <c r="L37" s="68"/>
    </row>
    <row r="38" spans="1:12" x14ac:dyDescent="0.3">
      <c r="A38" s="112">
        <v>1995</v>
      </c>
      <c r="B38" s="113">
        <v>8117.6554275145827</v>
      </c>
      <c r="C38" s="130">
        <v>915.41233935600133</v>
      </c>
      <c r="D38" s="112">
        <v>11.3</v>
      </c>
      <c r="E38" s="113">
        <v>77279.283916723856</v>
      </c>
      <c r="F38" s="130">
        <v>7140.3568977350715</v>
      </c>
      <c r="G38" s="272">
        <v>9.1999999999999993</v>
      </c>
      <c r="H38" s="114">
        <v>44979.505726341165</v>
      </c>
      <c r="I38" s="130">
        <v>6062.6883664858351</v>
      </c>
      <c r="J38" s="112">
        <v>13.5</v>
      </c>
      <c r="K38" s="292"/>
      <c r="L38" s="68"/>
    </row>
    <row r="39" spans="1:12" x14ac:dyDescent="0.3">
      <c r="A39" s="112">
        <v>1996</v>
      </c>
      <c r="B39" s="113">
        <v>8187.6947040498444</v>
      </c>
      <c r="C39" s="130">
        <v>930.221777184394</v>
      </c>
      <c r="D39" s="131">
        <v>11.361217177825186</v>
      </c>
      <c r="E39" s="113">
        <v>78302.260043101065</v>
      </c>
      <c r="F39" s="130">
        <v>7319.2241808034478</v>
      </c>
      <c r="G39" s="271">
        <v>9.3473983723772722</v>
      </c>
      <c r="H39" s="114">
        <v>42722.420776745297</v>
      </c>
      <c r="I39" s="130">
        <v>5698.5942339766498</v>
      </c>
      <c r="J39" s="131">
        <v>13.338650128830047</v>
      </c>
      <c r="K39" s="292"/>
      <c r="L39" s="68"/>
    </row>
    <row r="40" spans="1:12" x14ac:dyDescent="0.3">
      <c r="A40" s="112">
        <v>1997</v>
      </c>
      <c r="B40" s="113">
        <v>8024.2983875467271</v>
      </c>
      <c r="C40" s="130">
        <v>918.08012051553862</v>
      </c>
      <c r="D40" s="131">
        <v>11.441251012553931</v>
      </c>
      <c r="E40" s="113">
        <v>83876.685329067637</v>
      </c>
      <c r="F40" s="130">
        <v>7537.1343692870205</v>
      </c>
      <c r="G40" s="271">
        <v>8.9859707017714125</v>
      </c>
      <c r="H40" s="114">
        <v>36343.998369675974</v>
      </c>
      <c r="I40" s="130">
        <v>5360.3016099449769</v>
      </c>
      <c r="J40" s="131">
        <v>14.748794437591117</v>
      </c>
      <c r="K40" s="292"/>
      <c r="L40" s="68"/>
    </row>
    <row r="41" spans="1:12" x14ac:dyDescent="0.3">
      <c r="A41" s="112">
        <v>1998</v>
      </c>
      <c r="B41" s="113">
        <v>7930.8114315448556</v>
      </c>
      <c r="C41" s="130">
        <v>911.8859536978473</v>
      </c>
      <c r="D41" s="131">
        <v>11.49801582812592</v>
      </c>
      <c r="E41" s="113">
        <v>84605.685664004326</v>
      </c>
      <c r="F41" s="130">
        <v>7505.5367537565999</v>
      </c>
      <c r="G41" s="271">
        <v>8.8711966516806395</v>
      </c>
      <c r="H41" s="114">
        <v>37888.596656021044</v>
      </c>
      <c r="I41" s="130">
        <v>5184.2945707307908</v>
      </c>
      <c r="J41" s="131">
        <v>13.682994431800715</v>
      </c>
      <c r="K41" s="292"/>
      <c r="L41" s="68"/>
    </row>
    <row r="42" spans="1:12" x14ac:dyDescent="0.3">
      <c r="A42" s="112">
        <v>1999</v>
      </c>
      <c r="B42" s="113">
        <v>8210.1985944808948</v>
      </c>
      <c r="C42" s="130">
        <v>916.09130153533386</v>
      </c>
      <c r="D42" s="131">
        <v>11.157967630054086</v>
      </c>
      <c r="E42" s="113">
        <v>87250.020265340863</v>
      </c>
      <c r="F42" s="130">
        <v>7598.6111486395203</v>
      </c>
      <c r="G42" s="271">
        <v>8.7090078896611871</v>
      </c>
      <c r="H42" s="114">
        <v>35486.278026905828</v>
      </c>
      <c r="I42" s="130">
        <v>5025.6502242152474</v>
      </c>
      <c r="J42" s="131">
        <v>14.162235386886108</v>
      </c>
      <c r="K42" s="293"/>
    </row>
    <row r="43" spans="1:12" x14ac:dyDescent="0.3">
      <c r="A43" s="112">
        <v>2000</v>
      </c>
      <c r="B43" s="113">
        <v>8046.3966269617495</v>
      </c>
      <c r="C43" s="130">
        <v>921.66014557505616</v>
      </c>
      <c r="D43" s="131">
        <v>11.454321583984198</v>
      </c>
      <c r="E43" s="113">
        <v>84080.969995889842</v>
      </c>
      <c r="F43" s="130">
        <v>7629.2129058775181</v>
      </c>
      <c r="G43" s="271">
        <v>9.0736499665149655</v>
      </c>
      <c r="H43" s="114">
        <v>44714.355948869226</v>
      </c>
      <c r="I43" s="130">
        <v>6337.7581120943951</v>
      </c>
      <c r="J43" s="131">
        <v>14.173877667703877</v>
      </c>
      <c r="K43" s="293"/>
    </row>
    <row r="44" spans="1:12" x14ac:dyDescent="0.3">
      <c r="A44" s="112">
        <v>2001</v>
      </c>
      <c r="B44" s="113">
        <v>7953.0373105152421</v>
      </c>
      <c r="C44" s="130">
        <v>932.99758213589382</v>
      </c>
      <c r="D44" s="131">
        <v>11.731336666839415</v>
      </c>
      <c r="E44" s="113">
        <v>87843.909669616318</v>
      </c>
      <c r="F44" s="130">
        <v>7976.5309044009255</v>
      </c>
      <c r="G44" s="271">
        <v>9.0803459618326485</v>
      </c>
      <c r="H44" s="114">
        <v>36372.231037041267</v>
      </c>
      <c r="I44" s="130">
        <v>5218.8674542929439</v>
      </c>
      <c r="J44" s="131">
        <v>14.348494182218516</v>
      </c>
      <c r="K44" s="293"/>
    </row>
    <row r="45" spans="1:12" x14ac:dyDescent="0.3">
      <c r="A45" s="273">
        <v>2002</v>
      </c>
      <c r="B45" s="274">
        <v>8056.879685766944</v>
      </c>
      <c r="C45" s="275">
        <v>970.59068809366943</v>
      </c>
      <c r="D45" s="276">
        <v>12.046731811178557</v>
      </c>
      <c r="E45" s="274">
        <v>84155.833312248564</v>
      </c>
      <c r="F45" s="275">
        <v>7843.8883687979151</v>
      </c>
      <c r="G45" s="277">
        <v>9.3206710219293463</v>
      </c>
      <c r="H45" s="274">
        <v>37834.36815193572</v>
      </c>
      <c r="I45" s="275">
        <v>5311.9065010956901</v>
      </c>
      <c r="J45" s="276">
        <v>14.039897480946612</v>
      </c>
      <c r="K45" s="293"/>
    </row>
    <row r="46" spans="1:12" x14ac:dyDescent="0.3">
      <c r="A46" s="273">
        <v>2003</v>
      </c>
      <c r="B46" s="274">
        <v>8047.1446333037693</v>
      </c>
      <c r="C46" s="275">
        <v>964.13427776495314</v>
      </c>
      <c r="D46" s="276">
        <v>11.981073060061629</v>
      </c>
      <c r="E46" s="274">
        <v>81434.234193210534</v>
      </c>
      <c r="F46" s="275">
        <v>7881.8332915917217</v>
      </c>
      <c r="G46" s="277">
        <v>9.6787713050647906</v>
      </c>
      <c r="H46" s="274"/>
      <c r="I46" s="275"/>
      <c r="J46" s="278"/>
      <c r="K46" s="293"/>
    </row>
    <row r="47" spans="1:12" x14ac:dyDescent="0.3">
      <c r="A47" s="273">
        <v>2004</v>
      </c>
      <c r="B47" s="274">
        <v>8208.2858939959715</v>
      </c>
      <c r="C47" s="275">
        <v>1020.9515999331205</v>
      </c>
      <c r="D47" s="276">
        <v>12.438060919392504</v>
      </c>
      <c r="E47" s="274">
        <v>82519.464127546496</v>
      </c>
      <c r="F47" s="275">
        <v>8404.4951284322415</v>
      </c>
      <c r="G47" s="277">
        <v>10.184863919428517</v>
      </c>
      <c r="H47" s="274"/>
      <c r="I47" s="275"/>
      <c r="J47" s="278"/>
      <c r="K47" s="293"/>
      <c r="L47" s="65"/>
    </row>
    <row r="48" spans="1:12" x14ac:dyDescent="0.3">
      <c r="A48" s="273">
        <v>2005</v>
      </c>
      <c r="B48" s="274">
        <v>8030.8355114776195</v>
      </c>
      <c r="C48" s="275">
        <v>1067.9152529828566</v>
      </c>
      <c r="D48" s="276">
        <v>13.297685545378171</v>
      </c>
      <c r="E48" s="274">
        <v>83793.959570903229</v>
      </c>
      <c r="F48" s="275">
        <v>9114.3895380464346</v>
      </c>
      <c r="G48" s="277">
        <v>10.877143871372002</v>
      </c>
      <c r="H48" s="274"/>
      <c r="I48" s="275"/>
      <c r="J48" s="278"/>
      <c r="K48" s="293"/>
      <c r="L48" s="65"/>
    </row>
    <row r="49" spans="1:12" x14ac:dyDescent="0.3">
      <c r="A49" s="273">
        <v>2006</v>
      </c>
      <c r="B49" s="274">
        <v>8107.9838777523692</v>
      </c>
      <c r="C49" s="275">
        <v>1202.2011303928841</v>
      </c>
      <c r="D49" s="276">
        <v>14.827374456079317</v>
      </c>
      <c r="E49" s="274">
        <v>86292.290697427394</v>
      </c>
      <c r="F49" s="275">
        <v>10190.257684872433</v>
      </c>
      <c r="G49" s="277">
        <v>11.809001247403705</v>
      </c>
      <c r="H49" s="274"/>
      <c r="I49" s="275"/>
      <c r="J49" s="278"/>
      <c r="K49" s="293"/>
      <c r="L49" s="65"/>
    </row>
    <row r="50" spans="1:12" x14ac:dyDescent="0.3">
      <c r="A50" s="273">
        <v>2007</v>
      </c>
      <c r="B50" s="274">
        <v>7965.5828426552744</v>
      </c>
      <c r="C50" s="275">
        <v>1209.1701230744889</v>
      </c>
      <c r="D50" s="276">
        <v>15.179932805411889</v>
      </c>
      <c r="E50" s="274">
        <v>88871.508144147185</v>
      </c>
      <c r="F50" s="275">
        <v>10960.798379610094</v>
      </c>
      <c r="G50" s="277">
        <v>12.333309750783092</v>
      </c>
      <c r="H50" s="274"/>
      <c r="I50" s="275"/>
      <c r="J50" s="278"/>
      <c r="K50" s="293"/>
      <c r="L50" s="65"/>
    </row>
    <row r="51" spans="1:12" x14ac:dyDescent="0.3">
      <c r="A51" s="273">
        <v>2008</v>
      </c>
      <c r="B51" s="274">
        <v>7926.268807838057</v>
      </c>
      <c r="C51" s="275">
        <v>1311.6666294418512</v>
      </c>
      <c r="D51" s="276">
        <v>16.548349056049958</v>
      </c>
      <c r="E51" s="274">
        <v>86717.332892398001</v>
      </c>
      <c r="F51" s="275">
        <v>11973.686494977472</v>
      </c>
      <c r="G51" s="277">
        <v>13.807719974315694</v>
      </c>
      <c r="H51" s="274"/>
      <c r="I51" s="275"/>
      <c r="J51" s="278"/>
      <c r="K51" s="293"/>
      <c r="L51" s="65"/>
    </row>
    <row r="52" spans="1:12" x14ac:dyDescent="0.3">
      <c r="A52" s="273">
        <v>2009</v>
      </c>
      <c r="B52" s="274">
        <v>7658</v>
      </c>
      <c r="C52" s="275">
        <v>1370</v>
      </c>
      <c r="D52" s="276">
        <v>16.2</v>
      </c>
      <c r="E52" s="274">
        <v>77034</v>
      </c>
      <c r="F52" s="275">
        <v>10236</v>
      </c>
      <c r="G52" s="277">
        <v>13.6</v>
      </c>
      <c r="H52" s="274">
        <v>31430</v>
      </c>
      <c r="I52" s="275">
        <v>12390</v>
      </c>
      <c r="J52" s="276">
        <v>41.64</v>
      </c>
      <c r="K52" s="293"/>
      <c r="L52" s="65"/>
    </row>
    <row r="53" spans="1:12" x14ac:dyDescent="0.3">
      <c r="A53" s="273">
        <v>2010</v>
      </c>
      <c r="B53" s="274">
        <v>7670.4</v>
      </c>
      <c r="C53" s="275">
        <v>1252.69</v>
      </c>
      <c r="D53" s="276">
        <v>16.329999999999998</v>
      </c>
      <c r="E53" s="274">
        <v>58995.31</v>
      </c>
      <c r="F53" s="275">
        <v>7964.14</v>
      </c>
      <c r="G53" s="277">
        <v>13.49</v>
      </c>
      <c r="H53" s="274">
        <v>308876.81784148538</v>
      </c>
      <c r="I53" s="275">
        <v>48702.811345418173</v>
      </c>
      <c r="J53" s="276">
        <v>15.76</v>
      </c>
      <c r="K53" s="293"/>
      <c r="L53" s="65"/>
    </row>
    <row r="54" spans="1:12" x14ac:dyDescent="0.3">
      <c r="A54" s="273">
        <v>2011</v>
      </c>
      <c r="B54" s="274">
        <v>7778.9180362062916</v>
      </c>
      <c r="C54" s="275">
        <v>1380.9720239308028</v>
      </c>
      <c r="D54" s="276">
        <v>17.752751957318356</v>
      </c>
      <c r="E54" s="274">
        <v>59843.963512832823</v>
      </c>
      <c r="F54" s="275">
        <v>8782.5323480743009</v>
      </c>
      <c r="G54" s="277">
        <v>14.675719709291968</v>
      </c>
      <c r="H54" s="274">
        <v>310587.44343256799</v>
      </c>
      <c r="I54" s="275">
        <v>53903.05880727082</v>
      </c>
      <c r="J54" s="276">
        <v>16.313972442906831</v>
      </c>
      <c r="K54" s="293"/>
    </row>
    <row r="55" spans="1:12" x14ac:dyDescent="0.3">
      <c r="A55" s="273">
        <v>2012</v>
      </c>
      <c r="B55" s="274">
        <v>7799.4438124130957</v>
      </c>
      <c r="C55" s="275">
        <v>1416.8770428156095</v>
      </c>
      <c r="D55" s="276">
        <v>18.166385666636877</v>
      </c>
      <c r="E55" s="274">
        <v>59457.630030494351</v>
      </c>
      <c r="F55" s="275">
        <v>8718.2278915947263</v>
      </c>
      <c r="G55" s="277">
        <v>14.662925325350779</v>
      </c>
      <c r="H55" s="274">
        <v>326497.82757832151</v>
      </c>
      <c r="I55" s="275">
        <v>60085.524811342322</v>
      </c>
      <c r="J55" s="276">
        <v>18.403039694629754</v>
      </c>
      <c r="K55" s="293"/>
    </row>
    <row r="56" spans="1:12" x14ac:dyDescent="0.3">
      <c r="A56" s="273">
        <v>2013</v>
      </c>
      <c r="B56" s="274">
        <v>7539.7586039921807</v>
      </c>
      <c r="C56" s="275">
        <v>1387.0872863573593</v>
      </c>
      <c r="D56" s="276">
        <v>18.432503650013533</v>
      </c>
      <c r="E56" s="274">
        <v>58114.355179253129</v>
      </c>
      <c r="F56" s="275">
        <v>8947.1517840005126</v>
      </c>
      <c r="G56" s="277">
        <v>15.251850693817518</v>
      </c>
      <c r="H56" s="274">
        <v>302048.06641905179</v>
      </c>
      <c r="I56" s="275">
        <v>53126.065108149443</v>
      </c>
      <c r="J56" s="276">
        <v>17.489697455431354</v>
      </c>
      <c r="K56" s="293"/>
    </row>
    <row r="57" spans="1:12" x14ac:dyDescent="0.3">
      <c r="A57" s="273">
        <v>2014</v>
      </c>
      <c r="B57" s="274">
        <v>7218.4353294033954</v>
      </c>
      <c r="C57" s="275">
        <v>1393.8421868930966</v>
      </c>
      <c r="D57" s="276">
        <v>19.309478069512579</v>
      </c>
      <c r="E57" s="274">
        <v>56595.38548985884</v>
      </c>
      <c r="F57" s="275">
        <v>9455.2722019806915</v>
      </c>
      <c r="G57" s="277">
        <v>16.706789997348729</v>
      </c>
      <c r="H57" s="274">
        <v>286113.19122586062</v>
      </c>
      <c r="I57" s="275">
        <v>49306.818667751184</v>
      </c>
      <c r="J57" s="276">
        <v>17.233325893327269</v>
      </c>
      <c r="K57" s="293"/>
    </row>
    <row r="58" spans="1:12" x14ac:dyDescent="0.3">
      <c r="A58" s="273">
        <v>2015</v>
      </c>
      <c r="B58" s="274">
        <v>7176.1179092325119</v>
      </c>
      <c r="C58" s="275">
        <v>1443.8164228195835</v>
      </c>
      <c r="D58" s="276">
        <v>20.119742193227147</v>
      </c>
      <c r="E58" s="274">
        <v>56767.001151639502</v>
      </c>
      <c r="F58" s="275">
        <v>9782.1961474883865</v>
      </c>
      <c r="G58" s="277">
        <v>17.232187624915365</v>
      </c>
      <c r="H58" s="274">
        <v>266760.23340513022</v>
      </c>
      <c r="I58" s="275">
        <v>43619.464194993954</v>
      </c>
      <c r="J58" s="276">
        <v>16.351561714503688</v>
      </c>
      <c r="K58" s="293"/>
    </row>
    <row r="59" spans="1:12" x14ac:dyDescent="0.3">
      <c r="A59" s="273">
        <v>2016</v>
      </c>
      <c r="B59" s="274">
        <v>6928.6590161194281</v>
      </c>
      <c r="C59" s="275">
        <v>1422.2543993915951</v>
      </c>
      <c r="D59" s="276">
        <v>20.527123590333137</v>
      </c>
      <c r="E59" s="274">
        <v>53284.700954400854</v>
      </c>
      <c r="F59" s="275">
        <v>9202.8014006279009</v>
      </c>
      <c r="G59" s="277">
        <v>17.271001311433334</v>
      </c>
      <c r="H59" s="274">
        <v>277296.20788389881</v>
      </c>
      <c r="I59" s="275">
        <v>47095.514613968277</v>
      </c>
      <c r="J59" s="276">
        <v>16.983829304181</v>
      </c>
      <c r="K59" s="293"/>
    </row>
    <row r="60" spans="1:12" x14ac:dyDescent="0.3">
      <c r="A60" s="279">
        <v>2017</v>
      </c>
      <c r="B60" s="280">
        <v>7080.275959534305</v>
      </c>
      <c r="C60" s="281">
        <v>1521.3680476252177</v>
      </c>
      <c r="D60" s="282">
        <v>21.487411738189987</v>
      </c>
      <c r="E60" s="280">
        <v>52328.98364412137</v>
      </c>
      <c r="F60" s="281">
        <v>9865.5532241548462</v>
      </c>
      <c r="G60" s="283">
        <v>18.852942551394534</v>
      </c>
      <c r="H60" s="280">
        <v>273549.39687678538</v>
      </c>
      <c r="I60" s="281">
        <v>48659.334376523206</v>
      </c>
      <c r="J60" s="282">
        <v>17.78813440354277</v>
      </c>
      <c r="K60" s="293"/>
    </row>
    <row r="61" spans="1:12" x14ac:dyDescent="0.3">
      <c r="A61" s="273">
        <v>2018</v>
      </c>
      <c r="B61" s="274">
        <v>6792.2853731831246</v>
      </c>
      <c r="C61" s="275">
        <v>1504.9138767271979</v>
      </c>
      <c r="D61" s="276">
        <v>22.15622274453904</v>
      </c>
      <c r="E61" s="274">
        <v>50701.830119321428</v>
      </c>
      <c r="F61" s="275">
        <v>9354.573406716052</v>
      </c>
      <c r="G61" s="277">
        <v>18.450169125455719</v>
      </c>
      <c r="H61" s="274">
        <v>262051.4082473868</v>
      </c>
      <c r="I61" s="275">
        <v>48957.592535807635</v>
      </c>
      <c r="J61" s="276">
        <v>18.682438252569799</v>
      </c>
      <c r="K61" s="294"/>
    </row>
    <row r="62" spans="1:12" x14ac:dyDescent="0.3">
      <c r="A62" s="273">
        <v>2019</v>
      </c>
      <c r="B62" s="274">
        <v>6586.4967664678925</v>
      </c>
      <c r="C62" s="275">
        <v>1523.055428687195</v>
      </c>
      <c r="D62" s="276">
        <v>23.123907635408379</v>
      </c>
      <c r="E62" s="274">
        <v>49819.946554284725</v>
      </c>
      <c r="F62" s="275">
        <v>9717.6766289177049</v>
      </c>
      <c r="G62" s="277">
        <v>19.505594246933097</v>
      </c>
      <c r="H62" s="274">
        <v>246262.43163383545</v>
      </c>
      <c r="I62" s="275">
        <v>46598.627557042171</v>
      </c>
      <c r="J62" s="276">
        <v>18.922345259032074</v>
      </c>
      <c r="K62" s="294"/>
    </row>
    <row r="63" spans="1:12" x14ac:dyDescent="0.3">
      <c r="A63" s="273">
        <v>2020</v>
      </c>
      <c r="B63" s="274">
        <v>6462.5143322390268</v>
      </c>
      <c r="C63" s="275">
        <v>1495.5033894063913</v>
      </c>
      <c r="D63" s="276">
        <v>23.141200352096604</v>
      </c>
      <c r="E63" s="274">
        <v>48531.548989425908</v>
      </c>
      <c r="F63" s="275">
        <v>9390.1900744710038</v>
      </c>
      <c r="G63" s="277">
        <v>19.348630468227885</v>
      </c>
      <c r="H63" s="274">
        <v>116890.28074575873</v>
      </c>
      <c r="I63" s="275">
        <v>16573.755993689061</v>
      </c>
      <c r="J63" s="276">
        <v>14.178899980347962</v>
      </c>
      <c r="K63" s="294"/>
    </row>
    <row r="64" spans="1:12" ht="15" thickBot="1" x14ac:dyDescent="0.35">
      <c r="A64" s="284">
        <v>2021</v>
      </c>
      <c r="B64" s="169">
        <v>6956.6904319625546</v>
      </c>
      <c r="C64" s="170">
        <v>1602.7581953613317</v>
      </c>
      <c r="D64" s="285">
        <v>23.039090369717329</v>
      </c>
      <c r="E64" s="169">
        <v>56357.90388939868</v>
      </c>
      <c r="F64" s="170">
        <v>10929.61806713724</v>
      </c>
      <c r="G64" s="286">
        <v>19.393230253180473</v>
      </c>
      <c r="H64" s="169">
        <v>116366.43178264081</v>
      </c>
      <c r="I64" s="170">
        <v>17393.735755437338</v>
      </c>
      <c r="J64" s="287">
        <v>14.947382581883103</v>
      </c>
      <c r="K64" s="294"/>
    </row>
    <row r="65" spans="1:10" x14ac:dyDescent="0.3">
      <c r="A65" s="24" t="s">
        <v>480</v>
      </c>
    </row>
    <row r="66" spans="1:10" x14ac:dyDescent="0.3">
      <c r="A66" s="24" t="s">
        <v>491</v>
      </c>
    </row>
    <row r="67" spans="1:10" x14ac:dyDescent="0.3">
      <c r="A67" s="57" t="s">
        <v>492</v>
      </c>
    </row>
    <row r="68" spans="1:10" x14ac:dyDescent="0.3">
      <c r="A68" s="24" t="s">
        <v>477</v>
      </c>
    </row>
    <row r="69" spans="1:10" x14ac:dyDescent="0.3">
      <c r="A69" s="24" t="s">
        <v>484</v>
      </c>
    </row>
    <row r="70" spans="1:10" x14ac:dyDescent="0.3">
      <c r="A70" s="57" t="s">
        <v>478</v>
      </c>
    </row>
    <row r="71" spans="1:10" x14ac:dyDescent="0.3">
      <c r="A71" s="57" t="s">
        <v>521</v>
      </c>
      <c r="B71" s="289"/>
      <c r="C71" s="296"/>
      <c r="D71" s="289"/>
      <c r="E71" s="296"/>
      <c r="F71" s="289"/>
      <c r="G71" s="297"/>
      <c r="H71" s="289"/>
      <c r="I71" s="296"/>
      <c r="J71" s="289"/>
    </row>
    <row r="72" spans="1:10" x14ac:dyDescent="0.3">
      <c r="A72" s="57" t="s">
        <v>550</v>
      </c>
      <c r="B72" s="289"/>
      <c r="C72" s="296"/>
      <c r="D72" s="289"/>
      <c r="E72" s="296"/>
      <c r="F72" s="289"/>
      <c r="G72" s="297"/>
      <c r="H72" s="289"/>
      <c r="I72" s="296"/>
      <c r="J72" s="289"/>
    </row>
    <row r="73" spans="1:10" x14ac:dyDescent="0.3">
      <c r="A73" s="57" t="s">
        <v>551</v>
      </c>
      <c r="B73" s="289"/>
      <c r="C73" s="296"/>
      <c r="D73" s="289"/>
      <c r="E73" s="296"/>
      <c r="F73" s="289"/>
      <c r="G73" s="297"/>
      <c r="H73" s="289"/>
      <c r="I73" s="296"/>
      <c r="J73" s="289"/>
    </row>
    <row r="74" spans="1:10" x14ac:dyDescent="0.3">
      <c r="B74" s="68"/>
      <c r="C74" s="68"/>
      <c r="D74" s="68"/>
      <c r="E74" s="68"/>
      <c r="F74" s="68"/>
      <c r="G74" s="298"/>
      <c r="H74" s="68"/>
      <c r="I74" s="68"/>
      <c r="J74" s="68"/>
    </row>
  </sheetData>
  <mergeCells count="4">
    <mergeCell ref="A3:A4"/>
    <mergeCell ref="B3:D3"/>
    <mergeCell ref="E3:G3"/>
    <mergeCell ref="H3:J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C0D0-C449-4EA4-AE91-EC3D52D3C5A8}">
  <sheetPr>
    <tabColor rgb="FFFFFF00"/>
  </sheetPr>
  <dimension ref="A1:K121"/>
  <sheetViews>
    <sheetView workbookViewId="0">
      <selection activeCell="C22" sqref="C22"/>
    </sheetView>
  </sheetViews>
  <sheetFormatPr defaultRowHeight="14.4" x14ac:dyDescent="0.3"/>
  <cols>
    <col min="3" max="6" width="10.109375" customWidth="1"/>
    <col min="7" max="7" width="12.5546875" style="26" customWidth="1"/>
    <col min="8" max="8" width="12.5546875" style="183" customWidth="1"/>
    <col min="9" max="9" width="27.88671875" customWidth="1"/>
    <col min="10" max="10" width="12" customWidth="1"/>
  </cols>
  <sheetData>
    <row r="1" spans="1:11" s="23" customFormat="1" ht="57.6" x14ac:dyDescent="0.3">
      <c r="C1" s="147" t="s">
        <v>2215</v>
      </c>
      <c r="D1" s="147" t="s">
        <v>2216</v>
      </c>
      <c r="E1" s="147" t="s">
        <v>2217</v>
      </c>
      <c r="F1" s="147" t="s">
        <v>2218</v>
      </c>
      <c r="H1" s="183"/>
      <c r="J1" s="147"/>
    </row>
    <row r="2" spans="1:11" x14ac:dyDescent="0.3">
      <c r="A2" s="26" t="s">
        <v>1043</v>
      </c>
      <c r="C2" t="s">
        <v>2219</v>
      </c>
      <c r="G2"/>
      <c r="H2" s="336"/>
      <c r="I2" t="s">
        <v>2220</v>
      </c>
      <c r="J2" s="76" t="s">
        <v>2221</v>
      </c>
    </row>
    <row r="3" spans="1:11" x14ac:dyDescent="0.3">
      <c r="A3" s="26" t="s">
        <v>1448</v>
      </c>
      <c r="C3" s="337" t="s">
        <v>436</v>
      </c>
      <c r="D3" t="s">
        <v>2222</v>
      </c>
      <c r="E3">
        <v>19.73</v>
      </c>
      <c r="F3" s="338">
        <v>93.24</v>
      </c>
      <c r="G3" t="s">
        <v>2223</v>
      </c>
      <c r="I3" s="339" t="s">
        <v>2224</v>
      </c>
      <c r="J3" s="340">
        <v>19.73</v>
      </c>
      <c r="K3" s="340">
        <v>95.52</v>
      </c>
    </row>
    <row r="4" spans="1:11" x14ac:dyDescent="0.3">
      <c r="A4" s="26" t="s">
        <v>423</v>
      </c>
      <c r="C4" s="337" t="s">
        <v>433</v>
      </c>
      <c r="D4" t="s">
        <v>2222</v>
      </c>
      <c r="E4">
        <v>17.25</v>
      </c>
      <c r="F4" s="338">
        <v>97.13</v>
      </c>
      <c r="G4"/>
      <c r="I4" s="339" t="s">
        <v>2225</v>
      </c>
      <c r="J4" s="340">
        <v>17.25</v>
      </c>
      <c r="K4" s="340">
        <v>97.17</v>
      </c>
    </row>
    <row r="5" spans="1:11" x14ac:dyDescent="0.3">
      <c r="A5" s="26" t="s">
        <v>435</v>
      </c>
      <c r="C5" s="337" t="s">
        <v>1448</v>
      </c>
      <c r="D5" t="s">
        <v>2222</v>
      </c>
      <c r="E5">
        <v>24.93</v>
      </c>
      <c r="F5" s="338">
        <v>93.24</v>
      </c>
      <c r="G5"/>
      <c r="I5" s="339" t="s">
        <v>2226</v>
      </c>
      <c r="J5" s="340">
        <v>24.93</v>
      </c>
      <c r="K5" s="340">
        <v>93.28</v>
      </c>
    </row>
    <row r="6" spans="1:11" x14ac:dyDescent="0.3">
      <c r="A6" s="26" t="s">
        <v>1047</v>
      </c>
      <c r="C6" s="337" t="s">
        <v>1051</v>
      </c>
      <c r="D6" t="s">
        <v>2222</v>
      </c>
      <c r="E6">
        <v>14.21</v>
      </c>
      <c r="F6" s="338">
        <v>98.156666666666595</v>
      </c>
      <c r="G6"/>
      <c r="I6" s="339" t="s">
        <v>2227</v>
      </c>
      <c r="J6" s="340">
        <v>14.21</v>
      </c>
      <c r="K6" s="340">
        <v>97.72</v>
      </c>
    </row>
    <row r="7" spans="1:11" x14ac:dyDescent="0.3">
      <c r="A7" s="26" t="s">
        <v>1051</v>
      </c>
      <c r="C7" s="341" t="s">
        <v>430</v>
      </c>
      <c r="D7" t="s">
        <v>2228</v>
      </c>
      <c r="E7">
        <v>1.026</v>
      </c>
      <c r="F7" s="338">
        <v>52.91</v>
      </c>
      <c r="G7"/>
      <c r="I7" s="339" t="s">
        <v>2229</v>
      </c>
      <c r="J7" s="342">
        <v>1.026</v>
      </c>
      <c r="K7" s="340">
        <v>53.06</v>
      </c>
    </row>
    <row r="8" spans="1:11" x14ac:dyDescent="0.3">
      <c r="A8" s="26" t="s">
        <v>1048</v>
      </c>
      <c r="C8" s="341" t="s">
        <v>1047</v>
      </c>
      <c r="D8" t="s">
        <v>2228</v>
      </c>
      <c r="E8">
        <v>0.48499999999999999</v>
      </c>
      <c r="F8" s="338">
        <v>52.07</v>
      </c>
      <c r="G8"/>
      <c r="I8" s="343" t="s">
        <v>2230</v>
      </c>
      <c r="J8" s="344">
        <v>0.48499999999999999</v>
      </c>
      <c r="K8" s="345">
        <v>52.07</v>
      </c>
    </row>
    <row r="9" spans="1:11" x14ac:dyDescent="0.3">
      <c r="A9" s="26" t="s">
        <v>430</v>
      </c>
      <c r="C9" s="341" t="s">
        <v>1454</v>
      </c>
      <c r="D9" t="s">
        <v>2228</v>
      </c>
      <c r="E9">
        <v>0.65500000000000003</v>
      </c>
      <c r="F9" s="338">
        <v>52.07</v>
      </c>
      <c r="G9"/>
      <c r="I9" s="343" t="s">
        <v>2231</v>
      </c>
      <c r="J9" s="344">
        <v>0.65500000000000003</v>
      </c>
      <c r="K9" s="345">
        <v>52.07</v>
      </c>
    </row>
    <row r="10" spans="1:11" x14ac:dyDescent="0.3">
      <c r="A10" s="26" t="s">
        <v>1053</v>
      </c>
      <c r="C10" s="346" t="s">
        <v>423</v>
      </c>
      <c r="D10" t="s">
        <v>1446</v>
      </c>
      <c r="E10">
        <v>0.13800000000000001</v>
      </c>
      <c r="F10" s="338">
        <v>74.14</v>
      </c>
      <c r="G10" t="s">
        <v>2232</v>
      </c>
      <c r="I10" s="339" t="s">
        <v>2233</v>
      </c>
      <c r="J10" s="347">
        <v>0.13800000000000001</v>
      </c>
      <c r="K10" s="340">
        <v>73.959999999999994</v>
      </c>
    </row>
    <row r="11" spans="1:11" x14ac:dyDescent="0.3">
      <c r="A11" s="26" t="s">
        <v>1454</v>
      </c>
      <c r="C11" s="346" t="s">
        <v>435</v>
      </c>
      <c r="D11" t="s">
        <v>1446</v>
      </c>
      <c r="E11">
        <v>0.13400000000000001</v>
      </c>
      <c r="F11" s="338">
        <v>72.233333333333306</v>
      </c>
      <c r="G11"/>
      <c r="I11" s="339" t="s">
        <v>2234</v>
      </c>
      <c r="J11" s="347">
        <v>0.13500000000000001</v>
      </c>
      <c r="K11" s="340">
        <v>72.22</v>
      </c>
    </row>
    <row r="12" spans="1:11" x14ac:dyDescent="0.3">
      <c r="A12" s="26" t="s">
        <v>1449</v>
      </c>
      <c r="C12" s="346" t="s">
        <v>1449</v>
      </c>
      <c r="D12" t="s">
        <v>1446</v>
      </c>
      <c r="E12">
        <v>0.14000000000000001</v>
      </c>
      <c r="F12" s="338">
        <v>75.093333333333305</v>
      </c>
      <c r="G12" t="s">
        <v>2235</v>
      </c>
      <c r="I12" s="339" t="s">
        <v>2236</v>
      </c>
      <c r="J12" s="347">
        <v>0.14000000000000001</v>
      </c>
      <c r="K12" s="340">
        <v>72.930000000000007</v>
      </c>
    </row>
    <row r="13" spans="1:11" x14ac:dyDescent="0.3">
      <c r="A13" s="26" t="s">
        <v>433</v>
      </c>
      <c r="C13" s="346" t="s">
        <v>537</v>
      </c>
      <c r="D13" t="s">
        <v>1446</v>
      </c>
      <c r="E13">
        <v>0.13400000000000001</v>
      </c>
      <c r="F13" s="338">
        <v>74</v>
      </c>
      <c r="G13"/>
      <c r="I13" s="339" t="s">
        <v>2237</v>
      </c>
      <c r="J13" s="347">
        <v>0.13800000000000001</v>
      </c>
      <c r="K13" s="340">
        <v>74</v>
      </c>
    </row>
    <row r="14" spans="1:11" x14ac:dyDescent="0.3">
      <c r="A14" s="26" t="s">
        <v>425</v>
      </c>
      <c r="C14" t="s">
        <v>428</v>
      </c>
      <c r="G14"/>
    </row>
    <row r="15" spans="1:11" x14ac:dyDescent="0.3">
      <c r="A15" s="26" t="s">
        <v>436</v>
      </c>
      <c r="C15" t="s">
        <v>1043</v>
      </c>
      <c r="G15"/>
    </row>
    <row r="16" spans="1:11" x14ac:dyDescent="0.3">
      <c r="A16" s="26" t="s">
        <v>1447</v>
      </c>
      <c r="C16" t="s">
        <v>425</v>
      </c>
      <c r="E16">
        <v>0</v>
      </c>
      <c r="G16"/>
    </row>
    <row r="17" spans="1:11" x14ac:dyDescent="0.3">
      <c r="A17" s="26" t="s">
        <v>428</v>
      </c>
      <c r="C17" t="s">
        <v>1048</v>
      </c>
      <c r="G17"/>
    </row>
    <row r="18" spans="1:11" x14ac:dyDescent="0.3">
      <c r="A18" s="26" t="s">
        <v>537</v>
      </c>
      <c r="C18" t="s">
        <v>1447</v>
      </c>
      <c r="F18">
        <v>93.8</v>
      </c>
      <c r="G18"/>
      <c r="I18" s="339" t="s">
        <v>2238</v>
      </c>
      <c r="J18" s="340">
        <v>17.48</v>
      </c>
      <c r="K18" s="340">
        <v>93.8</v>
      </c>
    </row>
    <row r="19" spans="1:11" x14ac:dyDescent="0.3">
      <c r="C19" t="s">
        <v>1053</v>
      </c>
      <c r="D19" t="s">
        <v>1446</v>
      </c>
      <c r="E19">
        <v>0.12</v>
      </c>
      <c r="F19">
        <v>81.55</v>
      </c>
      <c r="G19" t="s">
        <v>2239</v>
      </c>
      <c r="I19" s="339" t="s">
        <v>2240</v>
      </c>
      <c r="J19" s="347">
        <v>0.12</v>
      </c>
      <c r="K19" s="340">
        <v>81.55</v>
      </c>
    </row>
    <row r="21" spans="1:11" x14ac:dyDescent="0.3">
      <c r="C21" t="s">
        <v>2241</v>
      </c>
    </row>
    <row r="33" spans="7:8" x14ac:dyDescent="0.3">
      <c r="G33"/>
      <c r="H33"/>
    </row>
    <row r="34" spans="7:8" x14ac:dyDescent="0.3">
      <c r="G34"/>
      <c r="H34"/>
    </row>
    <row r="35" spans="7:8" x14ac:dyDescent="0.3">
      <c r="G35"/>
      <c r="H35"/>
    </row>
    <row r="36" spans="7:8" x14ac:dyDescent="0.3">
      <c r="G36"/>
      <c r="H36"/>
    </row>
    <row r="37" spans="7:8" x14ac:dyDescent="0.3">
      <c r="G37"/>
      <c r="H37"/>
    </row>
    <row r="38" spans="7:8" x14ac:dyDescent="0.3">
      <c r="G38"/>
      <c r="H38"/>
    </row>
    <row r="39" spans="7:8" x14ac:dyDescent="0.3">
      <c r="G39"/>
      <c r="H39"/>
    </row>
    <row r="40" spans="7:8" x14ac:dyDescent="0.3">
      <c r="G40"/>
      <c r="H40"/>
    </row>
    <row r="41" spans="7:8" x14ac:dyDescent="0.3">
      <c r="G41"/>
      <c r="H41"/>
    </row>
    <row r="42" spans="7:8" x14ac:dyDescent="0.3">
      <c r="G42"/>
      <c r="H42"/>
    </row>
    <row r="43" spans="7:8" x14ac:dyDescent="0.3">
      <c r="G43"/>
      <c r="H43"/>
    </row>
    <row r="44" spans="7:8" x14ac:dyDescent="0.3">
      <c r="G44"/>
      <c r="H44"/>
    </row>
    <row r="45" spans="7:8" x14ac:dyDescent="0.3">
      <c r="G45"/>
      <c r="H45"/>
    </row>
    <row r="46" spans="7:8" x14ac:dyDescent="0.3">
      <c r="G46"/>
      <c r="H46"/>
    </row>
    <row r="47" spans="7:8" x14ac:dyDescent="0.3">
      <c r="G47"/>
      <c r="H47"/>
    </row>
    <row r="48" spans="7:8" x14ac:dyDescent="0.3">
      <c r="G48"/>
      <c r="H48"/>
    </row>
    <row r="49" spans="7:8" x14ac:dyDescent="0.3">
      <c r="G49"/>
      <c r="H49"/>
    </row>
    <row r="50" spans="7:8" x14ac:dyDescent="0.3">
      <c r="G50"/>
      <c r="H50"/>
    </row>
    <row r="51" spans="7:8" x14ac:dyDescent="0.3">
      <c r="G51"/>
      <c r="H51"/>
    </row>
    <row r="52" spans="7:8" x14ac:dyDescent="0.3">
      <c r="G52"/>
      <c r="H52"/>
    </row>
    <row r="53" spans="7:8" x14ac:dyDescent="0.3">
      <c r="G53"/>
      <c r="H53"/>
    </row>
    <row r="54" spans="7:8" x14ac:dyDescent="0.3">
      <c r="G54"/>
      <c r="H54"/>
    </row>
    <row r="55" spans="7:8" x14ac:dyDescent="0.3">
      <c r="G55"/>
      <c r="H55"/>
    </row>
    <row r="56" spans="7:8" x14ac:dyDescent="0.3">
      <c r="G56"/>
      <c r="H56"/>
    </row>
    <row r="57" spans="7:8" x14ac:dyDescent="0.3">
      <c r="G57"/>
      <c r="H57"/>
    </row>
    <row r="58" spans="7:8" x14ac:dyDescent="0.3">
      <c r="G58"/>
      <c r="H58"/>
    </row>
    <row r="59" spans="7:8" x14ac:dyDescent="0.3">
      <c r="G59"/>
      <c r="H59"/>
    </row>
    <row r="60" spans="7:8" x14ac:dyDescent="0.3">
      <c r="G60"/>
      <c r="H60"/>
    </row>
    <row r="61" spans="7:8" x14ac:dyDescent="0.3">
      <c r="G61"/>
      <c r="H61"/>
    </row>
    <row r="62" spans="7:8" x14ac:dyDescent="0.3">
      <c r="G62"/>
      <c r="H62"/>
    </row>
    <row r="63" spans="7:8" x14ac:dyDescent="0.3">
      <c r="G63"/>
      <c r="H63"/>
    </row>
    <row r="64" spans="7:8" x14ac:dyDescent="0.3">
      <c r="G64"/>
      <c r="H64"/>
    </row>
    <row r="65" spans="7:8" x14ac:dyDescent="0.3">
      <c r="G65"/>
      <c r="H65"/>
    </row>
    <row r="66" spans="7:8" x14ac:dyDescent="0.3">
      <c r="G66"/>
      <c r="H66"/>
    </row>
    <row r="67" spans="7:8" x14ac:dyDescent="0.3">
      <c r="G67"/>
      <c r="H67"/>
    </row>
    <row r="68" spans="7:8" x14ac:dyDescent="0.3">
      <c r="G68"/>
      <c r="H68"/>
    </row>
    <row r="69" spans="7:8" x14ac:dyDescent="0.3">
      <c r="G69"/>
      <c r="H69"/>
    </row>
    <row r="70" spans="7:8" x14ac:dyDescent="0.3">
      <c r="G70"/>
      <c r="H70"/>
    </row>
    <row r="71" spans="7:8" x14ac:dyDescent="0.3">
      <c r="G71"/>
      <c r="H71"/>
    </row>
    <row r="72" spans="7:8" x14ac:dyDescent="0.3">
      <c r="G72"/>
      <c r="H72"/>
    </row>
    <row r="73" spans="7:8" x14ac:dyDescent="0.3">
      <c r="G73"/>
      <c r="H73"/>
    </row>
    <row r="74" spans="7:8" x14ac:dyDescent="0.3">
      <c r="G74"/>
      <c r="H74"/>
    </row>
    <row r="75" spans="7:8" x14ac:dyDescent="0.3">
      <c r="G75"/>
      <c r="H75"/>
    </row>
    <row r="76" spans="7:8" x14ac:dyDescent="0.3">
      <c r="G76"/>
      <c r="H76"/>
    </row>
    <row r="77" spans="7:8" x14ac:dyDescent="0.3">
      <c r="G77"/>
      <c r="H77"/>
    </row>
    <row r="78" spans="7:8" x14ac:dyDescent="0.3">
      <c r="G78"/>
      <c r="H78"/>
    </row>
    <row r="79" spans="7:8" x14ac:dyDescent="0.3">
      <c r="G79"/>
      <c r="H79"/>
    </row>
    <row r="80" spans="7:8" x14ac:dyDescent="0.3">
      <c r="G80"/>
      <c r="H80"/>
    </row>
    <row r="81" spans="7:8" x14ac:dyDescent="0.3">
      <c r="G81"/>
      <c r="H81"/>
    </row>
    <row r="82" spans="7:8" x14ac:dyDescent="0.3">
      <c r="G82"/>
      <c r="H82"/>
    </row>
    <row r="83" spans="7:8" x14ac:dyDescent="0.3">
      <c r="G83"/>
      <c r="H83"/>
    </row>
    <row r="84" spans="7:8" x14ac:dyDescent="0.3">
      <c r="G84"/>
      <c r="H84"/>
    </row>
    <row r="85" spans="7:8" x14ac:dyDescent="0.3">
      <c r="G85"/>
      <c r="H85"/>
    </row>
    <row r="86" spans="7:8" x14ac:dyDescent="0.3">
      <c r="G86"/>
      <c r="H86"/>
    </row>
    <row r="87" spans="7:8" x14ac:dyDescent="0.3">
      <c r="G87"/>
      <c r="H87"/>
    </row>
    <row r="88" spans="7:8" x14ac:dyDescent="0.3">
      <c r="G88"/>
      <c r="H88"/>
    </row>
    <row r="89" spans="7:8" x14ac:dyDescent="0.3">
      <c r="G89"/>
      <c r="H89"/>
    </row>
    <row r="90" spans="7:8" x14ac:dyDescent="0.3">
      <c r="G90"/>
      <c r="H90"/>
    </row>
    <row r="91" spans="7:8" x14ac:dyDescent="0.3">
      <c r="G91"/>
      <c r="H91"/>
    </row>
    <row r="92" spans="7:8" x14ac:dyDescent="0.3">
      <c r="G92"/>
      <c r="H92"/>
    </row>
    <row r="93" spans="7:8" x14ac:dyDescent="0.3">
      <c r="G93"/>
      <c r="H93"/>
    </row>
    <row r="94" spans="7:8" x14ac:dyDescent="0.3">
      <c r="G94"/>
      <c r="H94"/>
    </row>
    <row r="95" spans="7:8" x14ac:dyDescent="0.3">
      <c r="G95"/>
      <c r="H95"/>
    </row>
    <row r="96" spans="7:8" x14ac:dyDescent="0.3">
      <c r="G96"/>
      <c r="H96"/>
    </row>
    <row r="97" spans="7:8" x14ac:dyDescent="0.3">
      <c r="G97"/>
      <c r="H97"/>
    </row>
    <row r="98" spans="7:8" x14ac:dyDescent="0.3">
      <c r="G98"/>
      <c r="H98"/>
    </row>
    <row r="99" spans="7:8" x14ac:dyDescent="0.3">
      <c r="G99"/>
      <c r="H99"/>
    </row>
    <row r="100" spans="7:8" x14ac:dyDescent="0.3">
      <c r="G100"/>
      <c r="H100"/>
    </row>
    <row r="101" spans="7:8" x14ac:dyDescent="0.3">
      <c r="G101"/>
      <c r="H101"/>
    </row>
    <row r="102" spans="7:8" x14ac:dyDescent="0.3">
      <c r="G102"/>
      <c r="H102"/>
    </row>
    <row r="103" spans="7:8" x14ac:dyDescent="0.3">
      <c r="G103"/>
      <c r="H103"/>
    </row>
    <row r="104" spans="7:8" x14ac:dyDescent="0.3">
      <c r="G104"/>
      <c r="H104"/>
    </row>
    <row r="105" spans="7:8" x14ac:dyDescent="0.3">
      <c r="G105"/>
      <c r="H105"/>
    </row>
    <row r="106" spans="7:8" x14ac:dyDescent="0.3">
      <c r="G106"/>
      <c r="H106"/>
    </row>
    <row r="107" spans="7:8" x14ac:dyDescent="0.3">
      <c r="G107"/>
      <c r="H107"/>
    </row>
    <row r="108" spans="7:8" x14ac:dyDescent="0.3">
      <c r="G108"/>
      <c r="H108"/>
    </row>
    <row r="109" spans="7:8" x14ac:dyDescent="0.3">
      <c r="G109"/>
      <c r="H109"/>
    </row>
    <row r="110" spans="7:8" x14ac:dyDescent="0.3">
      <c r="G110"/>
      <c r="H110"/>
    </row>
    <row r="111" spans="7:8" x14ac:dyDescent="0.3">
      <c r="G111"/>
      <c r="H111"/>
    </row>
    <row r="112" spans="7:8" x14ac:dyDescent="0.3">
      <c r="G112"/>
      <c r="H112"/>
    </row>
    <row r="113" spans="7:8" x14ac:dyDescent="0.3">
      <c r="G113"/>
      <c r="H113"/>
    </row>
    <row r="114" spans="7:8" x14ac:dyDescent="0.3">
      <c r="G114"/>
      <c r="H114"/>
    </row>
    <row r="115" spans="7:8" x14ac:dyDescent="0.3">
      <c r="G115"/>
      <c r="H115"/>
    </row>
    <row r="116" spans="7:8" x14ac:dyDescent="0.3">
      <c r="G116"/>
      <c r="H116"/>
    </row>
    <row r="117" spans="7:8" x14ac:dyDescent="0.3">
      <c r="G117"/>
      <c r="H117"/>
    </row>
    <row r="118" spans="7:8" x14ac:dyDescent="0.3">
      <c r="G118"/>
      <c r="H118"/>
    </row>
    <row r="119" spans="7:8" x14ac:dyDescent="0.3">
      <c r="G119"/>
      <c r="H119"/>
    </row>
    <row r="120" spans="7:8" x14ac:dyDescent="0.3">
      <c r="G120"/>
      <c r="H120"/>
    </row>
    <row r="121" spans="7:8" x14ac:dyDescent="0.3">
      <c r="G121"/>
      <c r="H121"/>
    </row>
  </sheetData>
  <hyperlinks>
    <hyperlink ref="J2" r:id="rId1" xr:uid="{202B116A-0EF0-4F54-8DA2-27D01E2F4365}"/>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8" bestFit="1" customWidth="1"/>
    <col min="2" max="2" width="11.33203125" style="148" customWidth="1"/>
    <col min="3" max="3" width="10.33203125" customWidth="1"/>
    <col min="4" max="4" width="10.109375" customWidth="1"/>
    <col min="5" max="5" width="10" style="148" customWidth="1"/>
    <col min="6" max="6" width="9.6640625" style="148"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01" customFormat="1" ht="43.2" x14ac:dyDescent="0.3">
      <c r="A1" s="143" t="s">
        <v>1474</v>
      </c>
      <c r="B1" s="143" t="s">
        <v>1475</v>
      </c>
      <c r="C1" s="200" t="s">
        <v>1476</v>
      </c>
      <c r="D1" s="200" t="s">
        <v>1477</v>
      </c>
      <c r="E1" s="143" t="s">
        <v>1478</v>
      </c>
      <c r="F1" s="143" t="s">
        <v>1479</v>
      </c>
      <c r="G1" s="200" t="s">
        <v>1480</v>
      </c>
      <c r="H1" s="200" t="s">
        <v>1481</v>
      </c>
      <c r="I1" s="200" t="s">
        <v>1482</v>
      </c>
      <c r="J1" s="200" t="s">
        <v>1483</v>
      </c>
      <c r="K1" s="200" t="s">
        <v>1396</v>
      </c>
      <c r="L1" s="200" t="s">
        <v>1484</v>
      </c>
      <c r="M1" s="200" t="s">
        <v>1485</v>
      </c>
      <c r="N1" s="200" t="s">
        <v>1486</v>
      </c>
      <c r="O1" s="143" t="s">
        <v>1487</v>
      </c>
      <c r="P1" s="143" t="s">
        <v>1488</v>
      </c>
      <c r="Q1" s="201" t="s">
        <v>1375</v>
      </c>
    </row>
    <row r="2" spans="1:17" x14ac:dyDescent="0.3">
      <c r="A2" t="s">
        <v>1059</v>
      </c>
      <c r="B2" t="s">
        <v>1568</v>
      </c>
      <c r="C2" s="148" t="s">
        <v>1498</v>
      </c>
      <c r="D2" s="148">
        <v>331030</v>
      </c>
      <c r="E2" s="148" t="s">
        <v>1456</v>
      </c>
      <c r="F2" s="148" t="s">
        <v>1490</v>
      </c>
      <c r="G2" t="s">
        <v>66</v>
      </c>
      <c r="H2" t="s">
        <v>65</v>
      </c>
      <c r="I2" t="s">
        <v>1569</v>
      </c>
      <c r="J2" t="s">
        <v>567</v>
      </c>
      <c r="K2" t="s">
        <v>66</v>
      </c>
      <c r="L2">
        <v>1398012</v>
      </c>
      <c r="M2">
        <v>60.912222200000002</v>
      </c>
      <c r="N2">
        <v>-161.2138889</v>
      </c>
      <c r="O2" t="s">
        <v>9</v>
      </c>
      <c r="P2" t="s">
        <v>66</v>
      </c>
      <c r="Q2">
        <v>635</v>
      </c>
    </row>
    <row r="3" spans="1:17" x14ac:dyDescent="0.3">
      <c r="A3" t="s">
        <v>1243</v>
      </c>
      <c r="B3" t="s">
        <v>1608</v>
      </c>
      <c r="C3" s="148" t="s">
        <v>1498</v>
      </c>
      <c r="D3" s="148">
        <v>332570</v>
      </c>
      <c r="E3" s="148" t="s">
        <v>1456</v>
      </c>
      <c r="F3" s="148" t="s">
        <v>1490</v>
      </c>
      <c r="G3" t="s">
        <v>348</v>
      </c>
      <c r="H3" t="s">
        <v>347</v>
      </c>
      <c r="I3" t="s">
        <v>1609</v>
      </c>
      <c r="J3" t="s">
        <v>978</v>
      </c>
      <c r="K3" t="s">
        <v>348</v>
      </c>
      <c r="L3">
        <v>1410198</v>
      </c>
      <c r="M3">
        <v>66.006388900000005</v>
      </c>
      <c r="N3">
        <v>-149.09083330000001</v>
      </c>
      <c r="O3" t="s">
        <v>14</v>
      </c>
      <c r="P3" t="s">
        <v>348</v>
      </c>
      <c r="Q3">
        <v>709</v>
      </c>
    </row>
    <row r="4" spans="1:17" x14ac:dyDescent="0.3">
      <c r="A4" t="s">
        <v>1259</v>
      </c>
      <c r="B4" t="s">
        <v>1638</v>
      </c>
      <c r="C4" s="148" t="s">
        <v>1498</v>
      </c>
      <c r="D4" s="148">
        <v>332880</v>
      </c>
      <c r="E4" s="148" t="s">
        <v>1456</v>
      </c>
      <c r="F4" s="148" t="s">
        <v>1490</v>
      </c>
      <c r="G4" t="s">
        <v>379</v>
      </c>
      <c r="H4" t="s">
        <v>378</v>
      </c>
      <c r="I4" t="s">
        <v>1639</v>
      </c>
      <c r="J4" t="s">
        <v>1030</v>
      </c>
      <c r="K4" t="s">
        <v>379</v>
      </c>
      <c r="L4">
        <v>1411644</v>
      </c>
      <c r="M4">
        <v>67.013888899999998</v>
      </c>
      <c r="N4">
        <v>-146.41861109999999</v>
      </c>
      <c r="O4" t="s">
        <v>14</v>
      </c>
      <c r="P4" t="s">
        <v>379</v>
      </c>
      <c r="Q4">
        <v>663</v>
      </c>
    </row>
    <row r="5" spans="1:17" x14ac:dyDescent="0.3">
      <c r="A5" t="s">
        <v>1465</v>
      </c>
      <c r="B5" t="s">
        <v>1672</v>
      </c>
      <c r="C5" s="148">
        <v>42889</v>
      </c>
      <c r="D5" s="148"/>
      <c r="E5" s="148" t="s">
        <v>1495</v>
      </c>
      <c r="F5" s="148" t="s">
        <v>1456</v>
      </c>
      <c r="G5" t="s">
        <v>506</v>
      </c>
      <c r="H5" t="s">
        <v>506</v>
      </c>
      <c r="I5" t="s">
        <v>1663</v>
      </c>
      <c r="J5" t="s">
        <v>585</v>
      </c>
      <c r="O5" t="s">
        <v>12</v>
      </c>
      <c r="P5" t="s">
        <v>506</v>
      </c>
    </row>
    <row r="6" spans="1:17" x14ac:dyDescent="0.3">
      <c r="A6" t="s">
        <v>1466</v>
      </c>
      <c r="B6" t="s">
        <v>1673</v>
      </c>
      <c r="C6" s="148">
        <v>431</v>
      </c>
      <c r="D6" s="148"/>
      <c r="E6" s="148" t="s">
        <v>1495</v>
      </c>
      <c r="F6" s="148" t="s">
        <v>1456</v>
      </c>
      <c r="G6" t="s">
        <v>1674</v>
      </c>
      <c r="H6" t="s">
        <v>1674</v>
      </c>
    </row>
    <row r="7" spans="1:17" x14ac:dyDescent="0.3">
      <c r="A7" t="s">
        <v>1467</v>
      </c>
      <c r="B7" t="s">
        <v>1675</v>
      </c>
      <c r="C7" s="148">
        <v>13880</v>
      </c>
      <c r="D7" s="148"/>
      <c r="E7" s="148" t="s">
        <v>1495</v>
      </c>
      <c r="F7" s="148" t="s">
        <v>1456</v>
      </c>
      <c r="G7" t="s">
        <v>1676</v>
      </c>
      <c r="H7" t="s">
        <v>1676</v>
      </c>
    </row>
    <row r="8" spans="1:17" x14ac:dyDescent="0.3">
      <c r="A8" t="s">
        <v>1468</v>
      </c>
      <c r="B8" t="s">
        <v>1677</v>
      </c>
      <c r="C8" s="148">
        <v>22200</v>
      </c>
      <c r="D8" s="148"/>
      <c r="E8" s="148" t="s">
        <v>1495</v>
      </c>
      <c r="F8" s="148" t="s">
        <v>1456</v>
      </c>
      <c r="G8" t="s">
        <v>1399</v>
      </c>
      <c r="H8" t="s">
        <v>1399</v>
      </c>
      <c r="I8" t="s">
        <v>1663</v>
      </c>
      <c r="J8" t="s">
        <v>585</v>
      </c>
      <c r="O8" t="s">
        <v>12</v>
      </c>
      <c r="P8" t="s">
        <v>1399</v>
      </c>
    </row>
    <row r="9" spans="1:17" x14ac:dyDescent="0.3">
      <c r="A9" t="s">
        <v>1469</v>
      </c>
      <c r="B9" t="s">
        <v>1678</v>
      </c>
      <c r="C9" s="148">
        <v>19553</v>
      </c>
      <c r="D9" s="148"/>
      <c r="E9" s="148" t="s">
        <v>1495</v>
      </c>
      <c r="F9" s="148" t="s">
        <v>1456</v>
      </c>
      <c r="G9" t="s">
        <v>1024</v>
      </c>
      <c r="H9" t="s">
        <v>1024</v>
      </c>
    </row>
    <row r="10" spans="1:17" x14ac:dyDescent="0.3">
      <c r="A10" t="s">
        <v>1472</v>
      </c>
      <c r="B10" t="s">
        <v>1683</v>
      </c>
      <c r="C10" s="148">
        <v>60770</v>
      </c>
      <c r="D10" s="148"/>
      <c r="E10" s="148" t="s">
        <v>1495</v>
      </c>
      <c r="F10" s="148" t="s">
        <v>1456</v>
      </c>
      <c r="G10" t="s">
        <v>346</v>
      </c>
      <c r="H10" t="s">
        <v>346</v>
      </c>
      <c r="I10" t="s">
        <v>1660</v>
      </c>
      <c r="J10" t="s">
        <v>849</v>
      </c>
      <c r="O10" t="s">
        <v>13</v>
      </c>
      <c r="P10" t="s">
        <v>346</v>
      </c>
    </row>
    <row r="11" spans="1:17" x14ac:dyDescent="0.3">
      <c r="A11" t="s">
        <v>1162</v>
      </c>
      <c r="B11" t="s">
        <v>1712</v>
      </c>
      <c r="C11" s="148" t="s">
        <v>1498</v>
      </c>
      <c r="D11" s="148">
        <v>331850</v>
      </c>
      <c r="E11" s="148" t="s">
        <v>1456</v>
      </c>
      <c r="F11" s="148" t="s">
        <v>1490</v>
      </c>
      <c r="G11" t="s">
        <v>180</v>
      </c>
      <c r="H11" t="s">
        <v>179</v>
      </c>
      <c r="I11" t="s">
        <v>1713</v>
      </c>
      <c r="J11" t="s">
        <v>753</v>
      </c>
      <c r="K11" t="s">
        <v>180</v>
      </c>
      <c r="L11">
        <v>1421254</v>
      </c>
      <c r="M11">
        <v>60.063333299999996</v>
      </c>
      <c r="N11">
        <v>-148.01138889999999</v>
      </c>
      <c r="O11" t="s">
        <v>7</v>
      </c>
      <c r="P11" t="s">
        <v>180</v>
      </c>
      <c r="Q11">
        <v>686</v>
      </c>
    </row>
    <row r="12" spans="1:17" x14ac:dyDescent="0.3">
      <c r="A12" t="s">
        <v>1192</v>
      </c>
      <c r="B12" t="s">
        <v>1735</v>
      </c>
      <c r="C12" s="148">
        <v>9416</v>
      </c>
      <c r="D12" s="148">
        <v>332060</v>
      </c>
      <c r="E12" s="148" t="s">
        <v>1495</v>
      </c>
      <c r="F12" s="148" t="s">
        <v>1490</v>
      </c>
      <c r="G12" t="s">
        <v>246</v>
      </c>
      <c r="H12" t="s">
        <v>245</v>
      </c>
      <c r="I12" t="s">
        <v>1736</v>
      </c>
      <c r="J12" t="s">
        <v>847</v>
      </c>
      <c r="K12" t="s">
        <v>246</v>
      </c>
      <c r="L12">
        <v>1412894</v>
      </c>
      <c r="M12">
        <v>66.075555600000001</v>
      </c>
      <c r="N12">
        <v>-162.71722220000001</v>
      </c>
      <c r="O12" t="s">
        <v>11</v>
      </c>
      <c r="P12" t="s">
        <v>246</v>
      </c>
      <c r="Q12">
        <v>369</v>
      </c>
    </row>
    <row r="13" spans="1:17" x14ac:dyDescent="0.3">
      <c r="A13" t="s">
        <v>1174</v>
      </c>
      <c r="B13" t="s">
        <v>1747</v>
      </c>
      <c r="C13" s="148">
        <v>5721</v>
      </c>
      <c r="D13" s="148">
        <v>331960</v>
      </c>
      <c r="E13" s="148" t="s">
        <v>1495</v>
      </c>
      <c r="F13" s="148" t="s">
        <v>1490</v>
      </c>
      <c r="G13" t="s">
        <v>209</v>
      </c>
      <c r="H13" t="s">
        <v>208</v>
      </c>
      <c r="I13" t="s">
        <v>1748</v>
      </c>
      <c r="J13" t="s">
        <v>799</v>
      </c>
      <c r="K13" t="s">
        <v>209</v>
      </c>
      <c r="L13">
        <v>1401787</v>
      </c>
      <c r="M13">
        <v>58.194444400000002</v>
      </c>
      <c r="N13">
        <v>-136.34333330000001</v>
      </c>
      <c r="O13" t="s">
        <v>13</v>
      </c>
      <c r="P13" t="s">
        <v>209</v>
      </c>
      <c r="Q13">
        <v>701</v>
      </c>
    </row>
    <row r="14" spans="1:17" x14ac:dyDescent="0.3">
      <c r="A14" t="s">
        <v>1064</v>
      </c>
      <c r="B14" t="s">
        <v>1489</v>
      </c>
      <c r="C14" s="148">
        <v>213</v>
      </c>
      <c r="D14" s="148"/>
      <c r="E14" s="148" t="s">
        <v>1490</v>
      </c>
      <c r="F14" s="148" t="s">
        <v>1456</v>
      </c>
      <c r="G14" t="s">
        <v>1272</v>
      </c>
      <c r="H14" t="s">
        <v>1272</v>
      </c>
      <c r="I14" t="s">
        <v>1491</v>
      </c>
      <c r="J14" t="s">
        <v>572</v>
      </c>
      <c r="K14" t="s">
        <v>71</v>
      </c>
      <c r="L14">
        <v>1404263</v>
      </c>
      <c r="M14">
        <v>58.301944399999996</v>
      </c>
      <c r="N14">
        <v>-134.4197222</v>
      </c>
      <c r="O14" t="s">
        <v>13</v>
      </c>
      <c r="P14" t="s">
        <v>1065</v>
      </c>
      <c r="Q14">
        <v>1</v>
      </c>
    </row>
    <row r="15" spans="1:17" x14ac:dyDescent="0.3">
      <c r="A15" t="s">
        <v>1170</v>
      </c>
      <c r="B15" t="s">
        <v>1648</v>
      </c>
      <c r="C15" s="148">
        <v>4329</v>
      </c>
      <c r="D15" s="148"/>
      <c r="E15" s="148" t="s">
        <v>1495</v>
      </c>
      <c r="F15" s="148" t="s">
        <v>1490</v>
      </c>
      <c r="G15" t="s">
        <v>773</v>
      </c>
      <c r="H15" t="s">
        <v>773</v>
      </c>
      <c r="I15" t="s">
        <v>1649</v>
      </c>
      <c r="J15" t="s">
        <v>775</v>
      </c>
      <c r="K15" t="s">
        <v>200</v>
      </c>
      <c r="L15">
        <v>1412465</v>
      </c>
      <c r="M15">
        <v>61.130833299999999</v>
      </c>
      <c r="N15">
        <v>-146.34833330000001</v>
      </c>
      <c r="O15" t="s">
        <v>7</v>
      </c>
      <c r="P15" t="s">
        <v>527</v>
      </c>
      <c r="Q15">
        <v>2</v>
      </c>
    </row>
    <row r="16" spans="1:17" x14ac:dyDescent="0.3">
      <c r="A16" t="s">
        <v>1206</v>
      </c>
      <c r="B16" t="s">
        <v>1772</v>
      </c>
      <c r="C16" s="148">
        <v>11824</v>
      </c>
      <c r="D16" s="148"/>
      <c r="E16" s="148" t="s">
        <v>1490</v>
      </c>
      <c r="F16" s="148" t="s">
        <v>1456</v>
      </c>
      <c r="G16" t="s">
        <v>894</v>
      </c>
      <c r="H16" t="s">
        <v>894</v>
      </c>
      <c r="I16" t="s">
        <v>1663</v>
      </c>
      <c r="J16" t="s">
        <v>585</v>
      </c>
      <c r="K16" t="s">
        <v>529</v>
      </c>
      <c r="L16">
        <v>1411788</v>
      </c>
      <c r="M16">
        <v>61.5813889</v>
      </c>
      <c r="N16">
        <v>-149.43944440000001</v>
      </c>
      <c r="O16" t="s">
        <v>12</v>
      </c>
      <c r="P16" t="s">
        <v>530</v>
      </c>
      <c r="Q16">
        <v>5</v>
      </c>
    </row>
    <row r="17" spans="1:17" x14ac:dyDescent="0.3">
      <c r="A17" t="s">
        <v>1256</v>
      </c>
      <c r="B17" t="s">
        <v>1634</v>
      </c>
      <c r="C17" s="148">
        <v>40548</v>
      </c>
      <c r="D17" s="148">
        <v>332850</v>
      </c>
      <c r="E17" s="148" t="s">
        <v>1495</v>
      </c>
      <c r="F17" s="148" t="s">
        <v>1490</v>
      </c>
      <c r="G17" t="s">
        <v>374</v>
      </c>
      <c r="H17" t="s">
        <v>373</v>
      </c>
      <c r="I17" t="s">
        <v>1635</v>
      </c>
      <c r="J17" t="s">
        <v>1017</v>
      </c>
      <c r="K17" t="s">
        <v>374</v>
      </c>
      <c r="L17">
        <v>1411517</v>
      </c>
      <c r="M17">
        <v>63.873055600000001</v>
      </c>
      <c r="N17">
        <v>-160.78805560000001</v>
      </c>
      <c r="O17" t="s">
        <v>5</v>
      </c>
      <c r="P17" t="s">
        <v>374</v>
      </c>
      <c r="Q17">
        <v>8</v>
      </c>
    </row>
    <row r="18" spans="1:17" x14ac:dyDescent="0.3">
      <c r="A18" t="s">
        <v>1204</v>
      </c>
      <c r="B18" t="s">
        <v>1508</v>
      </c>
      <c r="C18" s="148" t="s">
        <v>1498</v>
      </c>
      <c r="D18" s="148">
        <v>332190</v>
      </c>
      <c r="E18" s="148" t="s">
        <v>1456</v>
      </c>
      <c r="F18" s="148" t="s">
        <v>1490</v>
      </c>
      <c r="G18" t="s">
        <v>404</v>
      </c>
      <c r="H18" t="s">
        <v>403</v>
      </c>
      <c r="I18" t="s">
        <v>1509</v>
      </c>
      <c r="J18" t="s">
        <v>890</v>
      </c>
      <c r="K18" t="s">
        <v>404</v>
      </c>
      <c r="L18">
        <v>1405351</v>
      </c>
      <c r="M18">
        <v>61.356388899999999</v>
      </c>
      <c r="N18">
        <v>-155.43555559999999</v>
      </c>
      <c r="O18" t="s">
        <v>9</v>
      </c>
      <c r="P18" t="s">
        <v>404</v>
      </c>
      <c r="Q18">
        <v>13</v>
      </c>
    </row>
    <row r="19" spans="1:17" x14ac:dyDescent="0.3">
      <c r="A19" t="s">
        <v>1247</v>
      </c>
      <c r="B19" t="s">
        <v>1616</v>
      </c>
      <c r="C19" s="148">
        <v>18480</v>
      </c>
      <c r="D19" s="148">
        <v>332610</v>
      </c>
      <c r="E19" s="148" t="s">
        <v>1495</v>
      </c>
      <c r="F19" s="148" t="s">
        <v>1490</v>
      </c>
      <c r="G19" t="s">
        <v>356</v>
      </c>
      <c r="H19" t="s">
        <v>355</v>
      </c>
      <c r="I19" t="s">
        <v>1617</v>
      </c>
      <c r="J19" t="s">
        <v>986</v>
      </c>
      <c r="K19" t="s">
        <v>356</v>
      </c>
      <c r="L19">
        <v>1415193</v>
      </c>
      <c r="M19">
        <v>60.864722200000003</v>
      </c>
      <c r="N19">
        <v>-146.67861110000001</v>
      </c>
      <c r="O19" t="s">
        <v>7</v>
      </c>
      <c r="P19" t="s">
        <v>356</v>
      </c>
      <c r="Q19">
        <v>16</v>
      </c>
    </row>
    <row r="20" spans="1:17" x14ac:dyDescent="0.3">
      <c r="A20" t="s">
        <v>1262</v>
      </c>
      <c r="B20" t="s">
        <v>1783</v>
      </c>
      <c r="C20" s="148">
        <v>9897</v>
      </c>
      <c r="D20" s="148">
        <v>332070</v>
      </c>
      <c r="E20" s="148" t="s">
        <v>1495</v>
      </c>
      <c r="F20" s="148" t="s">
        <v>1490</v>
      </c>
      <c r="G20" t="s">
        <v>254</v>
      </c>
      <c r="H20" t="s">
        <v>253</v>
      </c>
      <c r="I20" t="s">
        <v>1784</v>
      </c>
      <c r="J20" t="s">
        <v>856</v>
      </c>
      <c r="K20" t="s">
        <v>254</v>
      </c>
      <c r="L20">
        <v>1418792</v>
      </c>
      <c r="M20">
        <v>55.061666700000004</v>
      </c>
      <c r="N20">
        <v>-162.31027779999999</v>
      </c>
      <c r="O20" t="s">
        <v>4</v>
      </c>
      <c r="P20" t="s">
        <v>254</v>
      </c>
      <c r="Q20">
        <v>17</v>
      </c>
    </row>
    <row r="21" spans="1:17" x14ac:dyDescent="0.3">
      <c r="A21" t="s">
        <v>1215</v>
      </c>
      <c r="B21" t="s">
        <v>1529</v>
      </c>
      <c r="C21" s="148" t="s">
        <v>1498</v>
      </c>
      <c r="D21" s="148">
        <v>332300</v>
      </c>
      <c r="E21" s="148" t="s">
        <v>1456</v>
      </c>
      <c r="F21" s="148" t="s">
        <v>1490</v>
      </c>
      <c r="G21" t="s">
        <v>407</v>
      </c>
      <c r="H21" t="s">
        <v>406</v>
      </c>
      <c r="I21" t="s">
        <v>1530</v>
      </c>
      <c r="J21" t="s">
        <v>916</v>
      </c>
      <c r="K21" t="s">
        <v>407</v>
      </c>
      <c r="L21">
        <v>1406834</v>
      </c>
      <c r="M21">
        <v>60.708055600000002</v>
      </c>
      <c r="N21">
        <v>-161.76611109999999</v>
      </c>
      <c r="O21" t="s">
        <v>9</v>
      </c>
      <c r="P21" t="s">
        <v>407</v>
      </c>
      <c r="Q21">
        <v>18</v>
      </c>
    </row>
    <row r="22" spans="1:17" x14ac:dyDescent="0.3">
      <c r="A22" t="s">
        <v>1184</v>
      </c>
      <c r="B22" t="s">
        <v>1769</v>
      </c>
      <c r="C22" s="148">
        <v>9000</v>
      </c>
      <c r="D22" s="148">
        <v>332030</v>
      </c>
      <c r="E22" s="148" t="s">
        <v>1495</v>
      </c>
      <c r="F22" s="148" t="s">
        <v>1490</v>
      </c>
      <c r="G22" t="s">
        <v>235</v>
      </c>
      <c r="H22" t="s">
        <v>234</v>
      </c>
      <c r="I22" t="s">
        <v>1770</v>
      </c>
      <c r="J22" t="s">
        <v>833</v>
      </c>
      <c r="K22" t="s">
        <v>235</v>
      </c>
      <c r="L22">
        <v>1403596</v>
      </c>
      <c r="M22">
        <v>66.048888899999994</v>
      </c>
      <c r="N22">
        <v>-154.25555560000001</v>
      </c>
      <c r="O22" t="s">
        <v>14</v>
      </c>
      <c r="P22" t="s">
        <v>235</v>
      </c>
      <c r="Q22">
        <v>22</v>
      </c>
    </row>
    <row r="23" spans="1:17" x14ac:dyDescent="0.3">
      <c r="A23" t="s">
        <v>1237</v>
      </c>
      <c r="B23" t="s">
        <v>1587</v>
      </c>
      <c r="C23" s="148" t="s">
        <v>1498</v>
      </c>
      <c r="D23" s="148">
        <v>332530</v>
      </c>
      <c r="E23" s="148" t="s">
        <v>1456</v>
      </c>
      <c r="F23" s="148" t="s">
        <v>1490</v>
      </c>
      <c r="G23" t="s">
        <v>335</v>
      </c>
      <c r="H23" t="s">
        <v>334</v>
      </c>
      <c r="I23" t="s">
        <v>1588</v>
      </c>
      <c r="J23" t="s">
        <v>964</v>
      </c>
      <c r="K23" t="s">
        <v>335</v>
      </c>
      <c r="L23">
        <v>1408878</v>
      </c>
      <c r="M23">
        <v>64.739444399999996</v>
      </c>
      <c r="N23">
        <v>-155.4869444</v>
      </c>
      <c r="O23" t="s">
        <v>14</v>
      </c>
      <c r="P23" t="s">
        <v>335</v>
      </c>
      <c r="Q23">
        <v>24</v>
      </c>
    </row>
    <row r="24" spans="1:17" x14ac:dyDescent="0.3">
      <c r="A24" t="s">
        <v>1207</v>
      </c>
      <c r="B24" t="s">
        <v>1518</v>
      </c>
      <c r="C24" s="148">
        <v>12119</v>
      </c>
      <c r="D24" s="148">
        <v>332220</v>
      </c>
      <c r="E24" s="148" t="s">
        <v>1495</v>
      </c>
      <c r="F24" s="148" t="s">
        <v>1490</v>
      </c>
      <c r="G24" t="s">
        <v>275</v>
      </c>
      <c r="H24" t="s">
        <v>274</v>
      </c>
      <c r="I24" t="s">
        <v>1519</v>
      </c>
      <c r="J24" t="s">
        <v>897</v>
      </c>
      <c r="K24" t="s">
        <v>275</v>
      </c>
      <c r="L24">
        <v>1406131</v>
      </c>
      <c r="M24">
        <v>62.9563889</v>
      </c>
      <c r="N24">
        <v>-155.59583330000001</v>
      </c>
      <c r="O24" t="s">
        <v>14</v>
      </c>
      <c r="P24" t="s">
        <v>275</v>
      </c>
      <c r="Q24">
        <v>43</v>
      </c>
    </row>
    <row r="25" spans="1:17" x14ac:dyDescent="0.3">
      <c r="A25" t="s">
        <v>1205</v>
      </c>
      <c r="B25" t="s">
        <v>1513</v>
      </c>
      <c r="C25" s="148">
        <v>26317</v>
      </c>
      <c r="D25" s="148">
        <v>332210</v>
      </c>
      <c r="E25" s="148" t="s">
        <v>1495</v>
      </c>
      <c r="F25" s="148" t="s">
        <v>1490</v>
      </c>
      <c r="G25" t="s">
        <v>273</v>
      </c>
      <c r="H25" t="s">
        <v>272</v>
      </c>
      <c r="I25" t="s">
        <v>1514</v>
      </c>
      <c r="J25" t="s">
        <v>892</v>
      </c>
      <c r="K25" t="s">
        <v>273</v>
      </c>
      <c r="L25">
        <v>1405927</v>
      </c>
      <c r="M25">
        <v>58.981388899999999</v>
      </c>
      <c r="N25">
        <v>-159.05833329999999</v>
      </c>
      <c r="O25" t="s">
        <v>6</v>
      </c>
      <c r="P25" t="s">
        <v>273</v>
      </c>
      <c r="Q25">
        <v>44</v>
      </c>
    </row>
    <row r="26" spans="1:17" x14ac:dyDescent="0.3">
      <c r="A26" t="s">
        <v>1230</v>
      </c>
      <c r="B26" t="s">
        <v>1558</v>
      </c>
      <c r="C26" s="148">
        <v>14234</v>
      </c>
      <c r="D26" s="148">
        <v>332440</v>
      </c>
      <c r="E26" s="148" t="s">
        <v>1495</v>
      </c>
      <c r="F26" s="148" t="s">
        <v>1490</v>
      </c>
      <c r="G26" t="s">
        <v>316</v>
      </c>
      <c r="H26" t="s">
        <v>315</v>
      </c>
      <c r="I26" t="s">
        <v>1559</v>
      </c>
      <c r="J26" t="s">
        <v>947</v>
      </c>
      <c r="K26" t="s">
        <v>316</v>
      </c>
      <c r="L26">
        <v>1407684</v>
      </c>
      <c r="M26">
        <v>57.923611100000002</v>
      </c>
      <c r="N26">
        <v>-152.50222220000001</v>
      </c>
      <c r="O26" t="s">
        <v>8</v>
      </c>
      <c r="P26" t="s">
        <v>316</v>
      </c>
      <c r="Q26">
        <v>45</v>
      </c>
    </row>
    <row r="27" spans="1:17" x14ac:dyDescent="0.3">
      <c r="A27" t="s">
        <v>1158</v>
      </c>
      <c r="B27" t="s">
        <v>1694</v>
      </c>
      <c r="C27" s="148" t="s">
        <v>1498</v>
      </c>
      <c r="D27" s="148">
        <v>331790</v>
      </c>
      <c r="E27" s="148" t="s">
        <v>1456</v>
      </c>
      <c r="F27" s="148" t="s">
        <v>1490</v>
      </c>
      <c r="G27" t="s">
        <v>172</v>
      </c>
      <c r="H27" t="s">
        <v>171</v>
      </c>
      <c r="I27" t="s">
        <v>1695</v>
      </c>
      <c r="J27" t="s">
        <v>744</v>
      </c>
      <c r="K27" t="s">
        <v>172</v>
      </c>
      <c r="L27">
        <v>1398776</v>
      </c>
      <c r="M27">
        <v>66.359444400000001</v>
      </c>
      <c r="N27">
        <v>-147.39638890000001</v>
      </c>
      <c r="O27" t="s">
        <v>14</v>
      </c>
      <c r="P27" t="s">
        <v>172</v>
      </c>
      <c r="Q27">
        <v>61</v>
      </c>
    </row>
    <row r="28" spans="1:17" x14ac:dyDescent="0.3">
      <c r="A28" t="s">
        <v>1240</v>
      </c>
      <c r="B28" t="s">
        <v>1595</v>
      </c>
      <c r="C28" s="148"/>
      <c r="D28" s="148">
        <v>332540</v>
      </c>
      <c r="E28" s="148" t="s">
        <v>1456</v>
      </c>
      <c r="F28" s="148" t="s">
        <v>1490</v>
      </c>
      <c r="G28" t="s">
        <v>360</v>
      </c>
      <c r="H28" t="s">
        <v>359</v>
      </c>
      <c r="I28" t="s">
        <v>1596</v>
      </c>
      <c r="J28" t="s">
        <v>990</v>
      </c>
      <c r="K28" t="s">
        <v>360</v>
      </c>
      <c r="L28">
        <v>1419182</v>
      </c>
      <c r="M28">
        <v>55.339722199999997</v>
      </c>
      <c r="N28">
        <v>-160.49722220000001</v>
      </c>
      <c r="O28" t="s">
        <v>4</v>
      </c>
      <c r="P28" t="s">
        <v>360</v>
      </c>
      <c r="Q28">
        <v>91</v>
      </c>
    </row>
    <row r="29" spans="1:17" x14ac:dyDescent="0.3">
      <c r="A29" t="s">
        <v>1473</v>
      </c>
      <c r="B29" t="s">
        <v>1785</v>
      </c>
      <c r="C29" s="148">
        <v>26754</v>
      </c>
      <c r="D29" s="148"/>
      <c r="E29" s="148" t="s">
        <v>1490</v>
      </c>
      <c r="F29" s="148" t="s">
        <v>1456</v>
      </c>
      <c r="G29" t="s">
        <v>1786</v>
      </c>
      <c r="H29" t="s">
        <v>1786</v>
      </c>
      <c r="I29" t="s">
        <v>1787</v>
      </c>
      <c r="J29" t="s">
        <v>1788</v>
      </c>
      <c r="K29" t="s">
        <v>1400</v>
      </c>
      <c r="L29">
        <v>1866966</v>
      </c>
      <c r="M29">
        <v>63.089722199999997</v>
      </c>
      <c r="N29">
        <v>-145.6130556</v>
      </c>
      <c r="O29" t="s">
        <v>7</v>
      </c>
      <c r="P29" t="s">
        <v>1400</v>
      </c>
      <c r="Q29">
        <v>91</v>
      </c>
    </row>
    <row r="30" spans="1:17" x14ac:dyDescent="0.3">
      <c r="A30" t="s">
        <v>1260</v>
      </c>
      <c r="B30" t="s">
        <v>1644</v>
      </c>
      <c r="C30" s="148">
        <v>20535</v>
      </c>
      <c r="D30" s="148">
        <v>332890</v>
      </c>
      <c r="E30" s="148" t="s">
        <v>1495</v>
      </c>
      <c r="F30" s="148" t="s">
        <v>1490</v>
      </c>
      <c r="G30" t="s">
        <v>381</v>
      </c>
      <c r="H30" t="s">
        <v>380</v>
      </c>
      <c r="I30" t="s">
        <v>1645</v>
      </c>
      <c r="J30" t="s">
        <v>1269</v>
      </c>
      <c r="K30" t="s">
        <v>381</v>
      </c>
      <c r="L30">
        <v>1411989</v>
      </c>
      <c r="M30">
        <v>64.681388900000002</v>
      </c>
      <c r="N30">
        <v>-163.40555560000001</v>
      </c>
      <c r="O30" t="s">
        <v>5</v>
      </c>
      <c r="P30" t="s">
        <v>381</v>
      </c>
      <c r="Q30">
        <v>92</v>
      </c>
    </row>
    <row r="31" spans="1:17" x14ac:dyDescent="0.3">
      <c r="A31" t="s">
        <v>1254</v>
      </c>
      <c r="B31" t="s">
        <v>1632</v>
      </c>
      <c r="C31" s="148" t="s">
        <v>1498</v>
      </c>
      <c r="D31" s="148">
        <v>332730</v>
      </c>
      <c r="E31" s="148" t="s">
        <v>1456</v>
      </c>
      <c r="F31" s="148" t="s">
        <v>1490</v>
      </c>
      <c r="G31" t="s">
        <v>370</v>
      </c>
      <c r="H31" t="s">
        <v>369</v>
      </c>
      <c r="I31" t="s">
        <v>1633</v>
      </c>
      <c r="J31" t="s">
        <v>1010</v>
      </c>
      <c r="K31" t="s">
        <v>370</v>
      </c>
      <c r="L31">
        <v>1416737</v>
      </c>
      <c r="M31">
        <v>59.079166700000002</v>
      </c>
      <c r="N31">
        <v>-160.27500000000001</v>
      </c>
      <c r="O31" t="s">
        <v>6</v>
      </c>
      <c r="P31" t="s">
        <v>370</v>
      </c>
      <c r="Q31">
        <v>100</v>
      </c>
    </row>
    <row r="32" spans="1:17" x14ac:dyDescent="0.3">
      <c r="A32" t="s">
        <v>1245</v>
      </c>
      <c r="B32" t="s">
        <v>1576</v>
      </c>
      <c r="C32" s="148" t="s">
        <v>1498</v>
      </c>
      <c r="D32" s="148">
        <v>332590</v>
      </c>
      <c r="E32" s="148" t="s">
        <v>1456</v>
      </c>
      <c r="F32" s="148" t="s">
        <v>1490</v>
      </c>
      <c r="G32" t="s">
        <v>352</v>
      </c>
      <c r="H32" t="s">
        <v>351</v>
      </c>
      <c r="I32" t="s">
        <v>1577</v>
      </c>
      <c r="J32" t="s">
        <v>982</v>
      </c>
      <c r="K32" t="s">
        <v>352</v>
      </c>
      <c r="L32">
        <v>1408208</v>
      </c>
      <c r="M32">
        <v>60.202500000000001</v>
      </c>
      <c r="N32">
        <v>-154.31277779999999</v>
      </c>
      <c r="O32" t="s">
        <v>6</v>
      </c>
      <c r="P32" t="s">
        <v>352</v>
      </c>
      <c r="Q32">
        <v>106</v>
      </c>
    </row>
    <row r="33" spans="1:17" x14ac:dyDescent="0.3">
      <c r="A33" t="s">
        <v>1263</v>
      </c>
      <c r="B33" t="s">
        <v>1564</v>
      </c>
      <c r="C33" s="148">
        <v>14832</v>
      </c>
      <c r="D33" s="148">
        <v>332470</v>
      </c>
      <c r="E33" s="148" t="s">
        <v>1495</v>
      </c>
      <c r="F33" s="148" t="s">
        <v>1490</v>
      </c>
      <c r="G33" t="s">
        <v>294</v>
      </c>
      <c r="H33" t="s">
        <v>293</v>
      </c>
      <c r="I33" t="s">
        <v>1565</v>
      </c>
      <c r="J33" t="s">
        <v>1038</v>
      </c>
      <c r="K33" t="s">
        <v>294</v>
      </c>
      <c r="L33">
        <v>1407902</v>
      </c>
      <c r="M33">
        <v>55.913984599999999</v>
      </c>
      <c r="N33">
        <v>-159.16327670000001</v>
      </c>
      <c r="O33" t="s">
        <v>6</v>
      </c>
      <c r="P33" t="s">
        <v>294</v>
      </c>
      <c r="Q33">
        <v>108</v>
      </c>
    </row>
    <row r="34" spans="1:17" x14ac:dyDescent="0.3">
      <c r="A34" t="s">
        <v>1461</v>
      </c>
      <c r="B34" t="s">
        <v>1661</v>
      </c>
      <c r="C34" s="148">
        <v>16955</v>
      </c>
      <c r="D34" s="148"/>
      <c r="E34" s="148" t="s">
        <v>1495</v>
      </c>
      <c r="G34" t="s">
        <v>1662</v>
      </c>
      <c r="H34" t="s">
        <v>1662</v>
      </c>
      <c r="I34" t="s">
        <v>1663</v>
      </c>
      <c r="J34" t="s">
        <v>585</v>
      </c>
      <c r="K34" t="s">
        <v>341</v>
      </c>
      <c r="L34">
        <v>1414598</v>
      </c>
      <c r="M34">
        <v>60.1041667</v>
      </c>
      <c r="N34">
        <v>-149.4422222</v>
      </c>
      <c r="O34" t="s">
        <v>12</v>
      </c>
      <c r="P34" t="s">
        <v>533</v>
      </c>
      <c r="Q34">
        <v>108</v>
      </c>
    </row>
    <row r="35" spans="1:17" x14ac:dyDescent="0.3">
      <c r="A35" t="s">
        <v>1261</v>
      </c>
      <c r="B35" t="s">
        <v>1667</v>
      </c>
      <c r="C35" s="148">
        <v>21015</v>
      </c>
      <c r="D35" s="148"/>
      <c r="E35" s="148" t="s">
        <v>1495</v>
      </c>
      <c r="G35" t="s">
        <v>1277</v>
      </c>
      <c r="H35" t="s">
        <v>1277</v>
      </c>
      <c r="I35" t="s">
        <v>1660</v>
      </c>
      <c r="J35" t="s">
        <v>849</v>
      </c>
      <c r="K35" t="s">
        <v>383</v>
      </c>
      <c r="L35">
        <v>1415843</v>
      </c>
      <c r="M35">
        <v>56.470833300000002</v>
      </c>
      <c r="N35">
        <v>-132.37666669999999</v>
      </c>
      <c r="O35" t="s">
        <v>13</v>
      </c>
      <c r="P35" t="s">
        <v>383</v>
      </c>
      <c r="Q35">
        <v>111</v>
      </c>
    </row>
    <row r="36" spans="1:17" x14ac:dyDescent="0.3">
      <c r="A36" t="s">
        <v>1152</v>
      </c>
      <c r="B36" t="s">
        <v>1664</v>
      </c>
      <c r="C36" s="148">
        <v>599</v>
      </c>
      <c r="D36" s="148"/>
      <c r="E36" s="148" t="s">
        <v>1490</v>
      </c>
      <c r="F36" s="148" t="s">
        <v>1456</v>
      </c>
      <c r="G36" t="s">
        <v>1276</v>
      </c>
      <c r="H36" t="s">
        <v>1276</v>
      </c>
      <c r="I36" t="s">
        <v>1663</v>
      </c>
      <c r="J36" t="s">
        <v>585</v>
      </c>
      <c r="K36" t="s">
        <v>157</v>
      </c>
      <c r="L36">
        <v>1398242</v>
      </c>
      <c r="M36">
        <v>61.2180556</v>
      </c>
      <c r="N36">
        <v>-149.9002778</v>
      </c>
      <c r="O36" t="s">
        <v>12</v>
      </c>
      <c r="P36" t="s">
        <v>157</v>
      </c>
      <c r="Q36">
        <v>121</v>
      </c>
    </row>
    <row r="37" spans="1:17" x14ac:dyDescent="0.3">
      <c r="A37" t="s">
        <v>1471</v>
      </c>
      <c r="B37" t="s">
        <v>1682</v>
      </c>
      <c r="C37" s="148">
        <v>49803</v>
      </c>
      <c r="D37" s="148"/>
      <c r="E37" s="148" t="s">
        <v>1495</v>
      </c>
      <c r="F37" s="148" t="s">
        <v>1456</v>
      </c>
      <c r="G37" t="s">
        <v>1061</v>
      </c>
      <c r="H37" t="s">
        <v>1061</v>
      </c>
      <c r="I37" t="s">
        <v>1663</v>
      </c>
      <c r="J37" t="s">
        <v>585</v>
      </c>
      <c r="O37" t="s">
        <v>12</v>
      </c>
      <c r="Q37">
        <v>121</v>
      </c>
    </row>
    <row r="38" spans="1:17" x14ac:dyDescent="0.3">
      <c r="A38" t="s">
        <v>1253</v>
      </c>
      <c r="B38" t="s">
        <v>1630</v>
      </c>
      <c r="C38" s="148">
        <v>19267</v>
      </c>
      <c r="D38" s="148">
        <v>332720</v>
      </c>
      <c r="E38" s="148" t="s">
        <v>1495</v>
      </c>
      <c r="F38" s="148" t="s">
        <v>1490</v>
      </c>
      <c r="G38" t="s">
        <v>368</v>
      </c>
      <c r="H38" t="s">
        <v>367</v>
      </c>
      <c r="I38" t="s">
        <v>1631</v>
      </c>
      <c r="J38" t="s">
        <v>1008</v>
      </c>
      <c r="K38" t="s">
        <v>368</v>
      </c>
      <c r="L38">
        <v>1411324</v>
      </c>
      <c r="M38">
        <v>60.3430556</v>
      </c>
      <c r="N38">
        <v>-162.66305560000001</v>
      </c>
      <c r="O38" t="s">
        <v>9</v>
      </c>
      <c r="P38" t="s">
        <v>368</v>
      </c>
      <c r="Q38">
        <v>150</v>
      </c>
    </row>
    <row r="39" spans="1:17" x14ac:dyDescent="0.3">
      <c r="A39" t="s">
        <v>1193</v>
      </c>
      <c r="B39" t="s">
        <v>1746</v>
      </c>
      <c r="C39" s="148">
        <v>10210</v>
      </c>
      <c r="D39" s="148"/>
      <c r="E39" s="148" t="s">
        <v>1490</v>
      </c>
      <c r="F39" s="148" t="s">
        <v>1456</v>
      </c>
      <c r="G39" t="s">
        <v>247</v>
      </c>
      <c r="H39" t="s">
        <v>247</v>
      </c>
      <c r="I39" t="s">
        <v>1660</v>
      </c>
      <c r="J39" t="s">
        <v>849</v>
      </c>
      <c r="K39" t="s">
        <v>249</v>
      </c>
      <c r="L39">
        <v>1423039</v>
      </c>
      <c r="M39">
        <v>55.342222200000002</v>
      </c>
      <c r="N39">
        <v>-131.64611110000001</v>
      </c>
      <c r="O39" t="s">
        <v>13</v>
      </c>
      <c r="P39" t="s">
        <v>1194</v>
      </c>
      <c r="Q39">
        <v>160</v>
      </c>
    </row>
    <row r="40" spans="1:17" x14ac:dyDescent="0.3">
      <c r="A40" t="s">
        <v>1179</v>
      </c>
      <c r="B40" t="s">
        <v>1719</v>
      </c>
      <c r="C40" s="148">
        <v>7353</v>
      </c>
      <c r="D40" s="148"/>
      <c r="E40" s="148" t="s">
        <v>1490</v>
      </c>
      <c r="F40" s="148" t="s">
        <v>1456</v>
      </c>
      <c r="G40" t="s">
        <v>220</v>
      </c>
      <c r="H40" t="s">
        <v>220</v>
      </c>
      <c r="I40" t="s">
        <v>1663</v>
      </c>
      <c r="J40" t="s">
        <v>585</v>
      </c>
      <c r="K40" t="s">
        <v>79</v>
      </c>
      <c r="L40">
        <v>1401958</v>
      </c>
      <c r="M40">
        <v>64.837777799999998</v>
      </c>
      <c r="N40">
        <v>-147.7163889</v>
      </c>
      <c r="O40" t="s">
        <v>12</v>
      </c>
      <c r="P40" t="s">
        <v>524</v>
      </c>
      <c r="Q40">
        <v>169</v>
      </c>
    </row>
    <row r="41" spans="1:17" x14ac:dyDescent="0.3">
      <c r="A41" t="s">
        <v>1232</v>
      </c>
      <c r="B41" t="s">
        <v>1659</v>
      </c>
      <c r="C41" s="148">
        <v>14856</v>
      </c>
      <c r="D41" s="148"/>
      <c r="E41" s="148" t="s">
        <v>1495</v>
      </c>
      <c r="G41" t="s">
        <v>1275</v>
      </c>
      <c r="H41" t="s">
        <v>1275</v>
      </c>
      <c r="I41" t="s">
        <v>1660</v>
      </c>
      <c r="J41" t="s">
        <v>849</v>
      </c>
      <c r="K41" t="s">
        <v>323</v>
      </c>
      <c r="L41">
        <v>1424228</v>
      </c>
      <c r="M41">
        <v>56.811266699999997</v>
      </c>
      <c r="N41">
        <v>-132.95124250000001</v>
      </c>
      <c r="O41" t="s">
        <v>13</v>
      </c>
      <c r="P41" t="s">
        <v>323</v>
      </c>
      <c r="Q41">
        <v>212</v>
      </c>
    </row>
    <row r="42" spans="1:17" x14ac:dyDescent="0.3">
      <c r="A42" t="s">
        <v>1163</v>
      </c>
      <c r="B42" t="s">
        <v>1717</v>
      </c>
      <c r="C42" s="148" t="s">
        <v>1498</v>
      </c>
      <c r="D42" s="148">
        <v>331870</v>
      </c>
      <c r="E42" s="148" t="s">
        <v>1456</v>
      </c>
      <c r="F42" s="148" t="s">
        <v>1490</v>
      </c>
      <c r="G42" t="s">
        <v>184</v>
      </c>
      <c r="H42" t="s">
        <v>183</v>
      </c>
      <c r="I42" t="s">
        <v>1718</v>
      </c>
      <c r="J42" t="s">
        <v>755</v>
      </c>
      <c r="K42" t="s">
        <v>184</v>
      </c>
      <c r="L42">
        <v>1400274</v>
      </c>
      <c r="M42">
        <v>56.308439300000003</v>
      </c>
      <c r="N42">
        <v>-158.53023909999999</v>
      </c>
      <c r="O42" t="s">
        <v>6</v>
      </c>
      <c r="P42" t="s">
        <v>184</v>
      </c>
      <c r="Q42">
        <v>212</v>
      </c>
    </row>
    <row r="43" spans="1:17" x14ac:dyDescent="0.3">
      <c r="A43" t="s">
        <v>1154</v>
      </c>
      <c r="B43" t="s">
        <v>1685</v>
      </c>
      <c r="C43" s="148" t="s">
        <v>1498</v>
      </c>
      <c r="D43" s="148">
        <v>331770</v>
      </c>
      <c r="E43" s="148" t="s">
        <v>1456</v>
      </c>
      <c r="F43" s="148" t="s">
        <v>1490</v>
      </c>
      <c r="G43" t="s">
        <v>162</v>
      </c>
      <c r="H43" t="s">
        <v>161</v>
      </c>
      <c r="I43" t="s">
        <v>1686</v>
      </c>
      <c r="J43" t="s">
        <v>733</v>
      </c>
      <c r="K43" t="s">
        <v>162</v>
      </c>
      <c r="L43">
        <v>1398382</v>
      </c>
      <c r="M43">
        <v>68.126944399999999</v>
      </c>
      <c r="N43">
        <v>-145.53777779999999</v>
      </c>
      <c r="O43" t="s">
        <v>14</v>
      </c>
      <c r="P43" t="s">
        <v>162</v>
      </c>
      <c r="Q43">
        <v>214</v>
      </c>
    </row>
    <row r="44" spans="1:17" x14ac:dyDescent="0.3">
      <c r="A44" t="s">
        <v>1161</v>
      </c>
      <c r="B44" t="s">
        <v>1708</v>
      </c>
      <c r="C44" s="148" t="s">
        <v>1498</v>
      </c>
      <c r="D44" s="148">
        <v>331840</v>
      </c>
      <c r="E44" s="148" t="s">
        <v>1456</v>
      </c>
      <c r="F44" s="148" t="s">
        <v>1490</v>
      </c>
      <c r="G44" t="s">
        <v>178</v>
      </c>
      <c r="H44" t="s">
        <v>177</v>
      </c>
      <c r="I44" t="s">
        <v>1709</v>
      </c>
      <c r="J44" t="s">
        <v>751</v>
      </c>
      <c r="K44" t="s">
        <v>178</v>
      </c>
      <c r="L44">
        <v>1400128</v>
      </c>
      <c r="M44">
        <v>66.654444400000003</v>
      </c>
      <c r="N44">
        <v>-143.7222222</v>
      </c>
      <c r="O44" t="s">
        <v>14</v>
      </c>
      <c r="P44" t="s">
        <v>178</v>
      </c>
      <c r="Q44">
        <v>227</v>
      </c>
    </row>
    <row r="45" spans="1:17" x14ac:dyDescent="0.3">
      <c r="A45" t="s">
        <v>1185</v>
      </c>
      <c r="B45" t="s">
        <v>1773</v>
      </c>
      <c r="C45" s="148">
        <v>9192</v>
      </c>
      <c r="D45" s="148">
        <v>332040</v>
      </c>
      <c r="E45" s="148" t="s">
        <v>1495</v>
      </c>
      <c r="F45" s="148" t="s">
        <v>1490</v>
      </c>
      <c r="G45" t="s">
        <v>237</v>
      </c>
      <c r="H45" t="s">
        <v>236</v>
      </c>
      <c r="I45" t="s">
        <v>1774</v>
      </c>
      <c r="J45" t="s">
        <v>835</v>
      </c>
      <c r="K45" t="s">
        <v>237</v>
      </c>
      <c r="L45">
        <v>1403706</v>
      </c>
      <c r="M45">
        <v>59.3277778</v>
      </c>
      <c r="N45">
        <v>-155.89472219999999</v>
      </c>
      <c r="O45" t="s">
        <v>6</v>
      </c>
      <c r="P45" t="s">
        <v>237</v>
      </c>
      <c r="Q45">
        <v>227</v>
      </c>
    </row>
    <row r="46" spans="1:17" x14ac:dyDescent="0.3">
      <c r="A46" t="s">
        <v>1219</v>
      </c>
      <c r="B46" t="s">
        <v>1540</v>
      </c>
      <c r="C46" s="148" t="s">
        <v>1498</v>
      </c>
      <c r="D46" s="148">
        <v>332330</v>
      </c>
      <c r="E46" s="148" t="s">
        <v>1456</v>
      </c>
      <c r="F46" s="148" t="s">
        <v>1490</v>
      </c>
      <c r="G46" t="s">
        <v>300</v>
      </c>
      <c r="H46" t="s">
        <v>299</v>
      </c>
      <c r="I46" t="s">
        <v>1541</v>
      </c>
      <c r="J46" t="s">
        <v>924</v>
      </c>
      <c r="K46" t="s">
        <v>300</v>
      </c>
      <c r="L46">
        <v>1407022</v>
      </c>
      <c r="M46">
        <v>63.013333299999999</v>
      </c>
      <c r="N46">
        <v>-154.375</v>
      </c>
      <c r="O46" t="s">
        <v>14</v>
      </c>
      <c r="P46" t="s">
        <v>300</v>
      </c>
      <c r="Q46">
        <v>230</v>
      </c>
    </row>
    <row r="47" spans="1:17" x14ac:dyDescent="0.3">
      <c r="A47" t="s">
        <v>1224</v>
      </c>
      <c r="B47" t="s">
        <v>1551</v>
      </c>
      <c r="C47" s="148">
        <v>26616</v>
      </c>
      <c r="D47" s="148">
        <v>332380</v>
      </c>
      <c r="E47" s="148" t="s">
        <v>1495</v>
      </c>
      <c r="F47" s="148" t="s">
        <v>1490</v>
      </c>
      <c r="G47" t="s">
        <v>307</v>
      </c>
      <c r="H47" t="s">
        <v>303</v>
      </c>
      <c r="I47" t="s">
        <v>1552</v>
      </c>
      <c r="J47" t="s">
        <v>934</v>
      </c>
      <c r="K47" t="s">
        <v>307</v>
      </c>
      <c r="L47">
        <v>1416680</v>
      </c>
      <c r="M47">
        <v>70.217500000000001</v>
      </c>
      <c r="N47">
        <v>-150.97638889999999</v>
      </c>
      <c r="O47" t="s">
        <v>10</v>
      </c>
      <c r="P47" t="s">
        <v>307</v>
      </c>
      <c r="Q47">
        <v>240</v>
      </c>
    </row>
    <row r="48" spans="1:17" x14ac:dyDescent="0.3">
      <c r="A48" t="s">
        <v>1225</v>
      </c>
      <c r="B48" t="s">
        <v>1551</v>
      </c>
      <c r="C48" s="148">
        <v>26616</v>
      </c>
      <c r="D48" s="148">
        <v>332390</v>
      </c>
      <c r="E48" s="148" t="s">
        <v>1495</v>
      </c>
      <c r="F48" s="148" t="s">
        <v>1490</v>
      </c>
      <c r="G48" t="s">
        <v>308</v>
      </c>
      <c r="H48" t="s">
        <v>303</v>
      </c>
      <c r="I48" t="s">
        <v>1574</v>
      </c>
      <c r="J48" t="s">
        <v>936</v>
      </c>
      <c r="K48" t="s">
        <v>308</v>
      </c>
      <c r="L48">
        <v>1408110</v>
      </c>
      <c r="M48">
        <v>68.348611099999999</v>
      </c>
      <c r="N48">
        <v>-166.73472219999999</v>
      </c>
      <c r="O48" t="s">
        <v>10</v>
      </c>
      <c r="P48" t="s">
        <v>308</v>
      </c>
      <c r="Q48">
        <v>240</v>
      </c>
    </row>
    <row r="49" spans="1:17" x14ac:dyDescent="0.3">
      <c r="A49" t="s">
        <v>1226</v>
      </c>
      <c r="B49" t="s">
        <v>1551</v>
      </c>
      <c r="C49" s="148">
        <v>26616</v>
      </c>
      <c r="D49" s="148">
        <v>332400</v>
      </c>
      <c r="E49" s="148" t="s">
        <v>1495</v>
      </c>
      <c r="F49" s="148" t="s">
        <v>1490</v>
      </c>
      <c r="G49" t="s">
        <v>309</v>
      </c>
      <c r="H49" t="s">
        <v>303</v>
      </c>
      <c r="I49" t="s">
        <v>1575</v>
      </c>
      <c r="J49" t="s">
        <v>938</v>
      </c>
      <c r="K49" t="s">
        <v>309</v>
      </c>
      <c r="L49">
        <v>1408115</v>
      </c>
      <c r="M49">
        <v>69.743857000000006</v>
      </c>
      <c r="N49">
        <v>-163.008442</v>
      </c>
      <c r="O49" t="s">
        <v>10</v>
      </c>
      <c r="P49" t="s">
        <v>309</v>
      </c>
      <c r="Q49">
        <v>240</v>
      </c>
    </row>
    <row r="50" spans="1:17" x14ac:dyDescent="0.3">
      <c r="A50" t="s">
        <v>1227</v>
      </c>
      <c r="B50" t="s">
        <v>1551</v>
      </c>
      <c r="C50" s="148">
        <v>26616</v>
      </c>
      <c r="D50" s="148">
        <v>332410</v>
      </c>
      <c r="E50" s="148" t="s">
        <v>1495</v>
      </c>
      <c r="F50" s="148" t="s">
        <v>1490</v>
      </c>
      <c r="G50" t="s">
        <v>310</v>
      </c>
      <c r="H50" t="s">
        <v>303</v>
      </c>
      <c r="I50" t="s">
        <v>1640</v>
      </c>
      <c r="J50" t="s">
        <v>940</v>
      </c>
      <c r="K50" t="s">
        <v>310</v>
      </c>
      <c r="L50">
        <v>1411728</v>
      </c>
      <c r="M50">
        <v>70.636944400000004</v>
      </c>
      <c r="N50">
        <v>-160.03833330000001</v>
      </c>
      <c r="O50" t="s">
        <v>10</v>
      </c>
      <c r="P50" t="s">
        <v>310</v>
      </c>
      <c r="Q50">
        <v>240</v>
      </c>
    </row>
    <row r="51" spans="1:17" x14ac:dyDescent="0.3">
      <c r="A51" t="s">
        <v>1221</v>
      </c>
      <c r="B51" t="s">
        <v>1551</v>
      </c>
      <c r="C51" s="148">
        <v>26616</v>
      </c>
      <c r="D51" s="148">
        <v>332350</v>
      </c>
      <c r="E51" s="148" t="s">
        <v>1495</v>
      </c>
      <c r="F51" s="148" t="s">
        <v>1490</v>
      </c>
      <c r="G51" t="s">
        <v>304</v>
      </c>
      <c r="H51" t="s">
        <v>303</v>
      </c>
      <c r="I51" t="s">
        <v>1643</v>
      </c>
      <c r="J51" t="s">
        <v>928</v>
      </c>
      <c r="K51" t="s">
        <v>304</v>
      </c>
      <c r="L51">
        <v>1398235</v>
      </c>
      <c r="M51">
        <v>68.143333299999995</v>
      </c>
      <c r="N51">
        <v>-151.7358333</v>
      </c>
      <c r="O51" t="s">
        <v>10</v>
      </c>
      <c r="P51" t="s">
        <v>304</v>
      </c>
      <c r="Q51">
        <v>240</v>
      </c>
    </row>
    <row r="52" spans="1:17" x14ac:dyDescent="0.3">
      <c r="A52" t="s">
        <v>1222</v>
      </c>
      <c r="B52" t="s">
        <v>1551</v>
      </c>
      <c r="C52" s="148">
        <v>26616</v>
      </c>
      <c r="D52" s="148">
        <v>332360</v>
      </c>
      <c r="E52" s="148" t="s">
        <v>1495</v>
      </c>
      <c r="F52" s="148" t="s">
        <v>1490</v>
      </c>
      <c r="G52" t="s">
        <v>305</v>
      </c>
      <c r="H52" t="s">
        <v>303</v>
      </c>
      <c r="I52" t="s">
        <v>1693</v>
      </c>
      <c r="J52" t="s">
        <v>930</v>
      </c>
      <c r="K52" t="s">
        <v>305</v>
      </c>
      <c r="L52">
        <v>1406178</v>
      </c>
      <c r="M52">
        <v>70.469166700000002</v>
      </c>
      <c r="N52">
        <v>-157.39944439999999</v>
      </c>
      <c r="O52" t="s">
        <v>10</v>
      </c>
      <c r="P52" t="s">
        <v>305</v>
      </c>
      <c r="Q52">
        <v>240</v>
      </c>
    </row>
    <row r="53" spans="1:17" x14ac:dyDescent="0.3">
      <c r="A53" t="s">
        <v>1223</v>
      </c>
      <c r="B53" t="s">
        <v>1551</v>
      </c>
      <c r="C53" s="148">
        <v>26616</v>
      </c>
      <c r="D53" s="148">
        <v>332370</v>
      </c>
      <c r="E53" s="148" t="s">
        <v>1495</v>
      </c>
      <c r="F53" s="148" t="s">
        <v>1490</v>
      </c>
      <c r="G53" t="s">
        <v>306</v>
      </c>
      <c r="H53" t="s">
        <v>303</v>
      </c>
      <c r="I53" t="s">
        <v>1778</v>
      </c>
      <c r="J53" t="s">
        <v>932</v>
      </c>
      <c r="K53" t="s">
        <v>306</v>
      </c>
      <c r="L53">
        <v>1404349</v>
      </c>
      <c r="M53">
        <v>70.131944399999995</v>
      </c>
      <c r="N53">
        <v>-143.6238889</v>
      </c>
      <c r="O53" t="s">
        <v>10</v>
      </c>
      <c r="P53" t="s">
        <v>306</v>
      </c>
      <c r="Q53">
        <v>240</v>
      </c>
    </row>
    <row r="54" spans="1:17" x14ac:dyDescent="0.3">
      <c r="A54" t="s">
        <v>1195</v>
      </c>
      <c r="B54" t="s">
        <v>1789</v>
      </c>
      <c r="C54" s="148" t="s">
        <v>1498</v>
      </c>
      <c r="D54" s="148">
        <v>332080</v>
      </c>
      <c r="E54" s="148" t="s">
        <v>1456</v>
      </c>
      <c r="F54" s="148" t="s">
        <v>1490</v>
      </c>
      <c r="G54" t="s">
        <v>402</v>
      </c>
      <c r="H54" t="s">
        <v>401</v>
      </c>
      <c r="I54" t="s">
        <v>1790</v>
      </c>
      <c r="J54" t="s">
        <v>858</v>
      </c>
      <c r="K54" t="s">
        <v>402</v>
      </c>
      <c r="L54">
        <v>1404781</v>
      </c>
      <c r="M54">
        <v>59.938888900000002</v>
      </c>
      <c r="N54">
        <v>-164.04138889999999</v>
      </c>
      <c r="O54" t="s">
        <v>9</v>
      </c>
      <c r="P54" t="s">
        <v>402</v>
      </c>
      <c r="Q54">
        <v>242</v>
      </c>
    </row>
    <row r="55" spans="1:17" x14ac:dyDescent="0.3">
      <c r="A55" t="s">
        <v>1246</v>
      </c>
      <c r="B55" t="s">
        <v>1614</v>
      </c>
      <c r="C55" s="148">
        <v>18474</v>
      </c>
      <c r="D55" s="148">
        <v>332600</v>
      </c>
      <c r="E55" s="148" t="s">
        <v>1495</v>
      </c>
      <c r="F55" s="148" t="s">
        <v>1490</v>
      </c>
      <c r="G55" t="s">
        <v>354</v>
      </c>
      <c r="H55" t="s">
        <v>353</v>
      </c>
      <c r="I55" t="s">
        <v>1615</v>
      </c>
      <c r="J55" t="s">
        <v>984</v>
      </c>
      <c r="K55" t="s">
        <v>354</v>
      </c>
      <c r="L55">
        <v>1410629</v>
      </c>
      <c r="M55">
        <v>65.171944400000001</v>
      </c>
      <c r="N55">
        <v>-152.07888890000001</v>
      </c>
      <c r="O55" t="s">
        <v>14</v>
      </c>
      <c r="P55" t="s">
        <v>354</v>
      </c>
      <c r="Q55">
        <v>256</v>
      </c>
    </row>
    <row r="56" spans="1:17" x14ac:dyDescent="0.3">
      <c r="A56" t="s">
        <v>1173</v>
      </c>
      <c r="B56" t="s">
        <v>1743</v>
      </c>
      <c r="C56" s="148">
        <v>5553</v>
      </c>
      <c r="D56" s="148">
        <v>331940</v>
      </c>
      <c r="E56" s="148" t="s">
        <v>1495</v>
      </c>
      <c r="F56" s="148" t="s">
        <v>1490</v>
      </c>
      <c r="G56" t="s">
        <v>207</v>
      </c>
      <c r="H56" t="s">
        <v>206</v>
      </c>
      <c r="I56" t="s">
        <v>1744</v>
      </c>
      <c r="J56" t="s">
        <v>797</v>
      </c>
      <c r="K56" t="s">
        <v>207</v>
      </c>
      <c r="L56">
        <v>1401686</v>
      </c>
      <c r="M56">
        <v>58.215555600000002</v>
      </c>
      <c r="N56">
        <v>-157.37583330000001</v>
      </c>
      <c r="O56" t="s">
        <v>6</v>
      </c>
      <c r="P56" t="s">
        <v>207</v>
      </c>
      <c r="Q56">
        <v>264</v>
      </c>
    </row>
    <row r="57" spans="1:17" x14ac:dyDescent="0.3">
      <c r="A57" t="s">
        <v>1173</v>
      </c>
      <c r="B57" t="s">
        <v>1743</v>
      </c>
      <c r="C57" s="148">
        <v>57351</v>
      </c>
      <c r="D57" s="148"/>
      <c r="E57" s="148" t="s">
        <v>1495</v>
      </c>
      <c r="F57" s="148" t="s">
        <v>1490</v>
      </c>
      <c r="G57" t="s">
        <v>207</v>
      </c>
      <c r="H57" t="s">
        <v>206</v>
      </c>
      <c r="I57" t="s">
        <v>1744</v>
      </c>
      <c r="J57" t="s">
        <v>797</v>
      </c>
      <c r="K57" t="s">
        <v>207</v>
      </c>
      <c r="L57">
        <v>1401686</v>
      </c>
      <c r="M57">
        <v>58.215555600000002</v>
      </c>
      <c r="N57">
        <v>-157.37583330000001</v>
      </c>
      <c r="O57" t="s">
        <v>6</v>
      </c>
      <c r="P57" t="s">
        <v>207</v>
      </c>
      <c r="Q57">
        <v>264</v>
      </c>
    </row>
    <row r="58" spans="1:17" x14ac:dyDescent="0.3">
      <c r="A58" t="s">
        <v>1117</v>
      </c>
      <c r="B58" t="s">
        <v>1494</v>
      </c>
      <c r="C58" s="148">
        <v>221</v>
      </c>
      <c r="D58" s="148">
        <v>331420</v>
      </c>
      <c r="E58" s="148" t="s">
        <v>1495</v>
      </c>
      <c r="F58" s="148" t="s">
        <v>1490</v>
      </c>
      <c r="G58" t="s">
        <v>124</v>
      </c>
      <c r="H58" t="s">
        <v>103</v>
      </c>
      <c r="I58" t="s">
        <v>1496</v>
      </c>
      <c r="J58" t="s">
        <v>653</v>
      </c>
      <c r="K58" t="s">
        <v>124</v>
      </c>
      <c r="L58">
        <v>1404981</v>
      </c>
      <c r="M58">
        <v>64.931944400000006</v>
      </c>
      <c r="N58">
        <v>-161.15694439999999</v>
      </c>
      <c r="O58" t="s">
        <v>5</v>
      </c>
      <c r="P58" t="s">
        <v>124</v>
      </c>
      <c r="Q58">
        <v>274</v>
      </c>
    </row>
    <row r="59" spans="1:17" x14ac:dyDescent="0.3">
      <c r="A59" t="s">
        <v>1118</v>
      </c>
      <c r="B59" t="s">
        <v>1494</v>
      </c>
      <c r="C59" s="148">
        <v>221</v>
      </c>
      <c r="D59" s="148">
        <v>331430</v>
      </c>
      <c r="E59" s="148" t="s">
        <v>1495</v>
      </c>
      <c r="F59" s="148" t="s">
        <v>1490</v>
      </c>
      <c r="G59" t="s">
        <v>396</v>
      </c>
      <c r="H59" t="s">
        <v>103</v>
      </c>
      <c r="I59" t="s">
        <v>1510</v>
      </c>
      <c r="J59" t="s">
        <v>689</v>
      </c>
      <c r="K59" t="s">
        <v>396</v>
      </c>
      <c r="L59">
        <v>1405763</v>
      </c>
      <c r="M59">
        <v>61.512222199999997</v>
      </c>
      <c r="N59">
        <v>-160.3580556</v>
      </c>
      <c r="O59" t="s">
        <v>9</v>
      </c>
      <c r="P59" t="s">
        <v>396</v>
      </c>
      <c r="Q59">
        <v>274</v>
      </c>
    </row>
    <row r="60" spans="1:17" x14ac:dyDescent="0.3">
      <c r="A60" t="s">
        <v>1119</v>
      </c>
      <c r="B60" t="s">
        <v>1494</v>
      </c>
      <c r="C60" s="148">
        <v>221</v>
      </c>
      <c r="D60" s="148">
        <v>331440</v>
      </c>
      <c r="E60" s="148" t="s">
        <v>1495</v>
      </c>
      <c r="F60" s="148" t="s">
        <v>1490</v>
      </c>
      <c r="G60" t="s">
        <v>125</v>
      </c>
      <c r="H60" t="s">
        <v>103</v>
      </c>
      <c r="I60" t="s">
        <v>1517</v>
      </c>
      <c r="J60" t="s">
        <v>655</v>
      </c>
      <c r="K60" t="s">
        <v>125</v>
      </c>
      <c r="L60">
        <v>1405984</v>
      </c>
      <c r="M60">
        <v>61.877777799999997</v>
      </c>
      <c r="N60">
        <v>-162.08111109999999</v>
      </c>
      <c r="O60" t="s">
        <v>9</v>
      </c>
      <c r="P60" t="s">
        <v>125</v>
      </c>
      <c r="Q60">
        <v>274</v>
      </c>
    </row>
    <row r="61" spans="1:17" x14ac:dyDescent="0.3">
      <c r="A61" t="s">
        <v>1120</v>
      </c>
      <c r="B61" t="s">
        <v>1494</v>
      </c>
      <c r="C61" s="148">
        <v>221</v>
      </c>
      <c r="D61" s="148">
        <v>331450</v>
      </c>
      <c r="E61" s="148" t="s">
        <v>1495</v>
      </c>
      <c r="F61" s="148" t="s">
        <v>1490</v>
      </c>
      <c r="G61" t="s">
        <v>126</v>
      </c>
      <c r="H61" t="s">
        <v>103</v>
      </c>
      <c r="I61" t="s">
        <v>1520</v>
      </c>
      <c r="J61" t="s">
        <v>707</v>
      </c>
      <c r="K61" t="s">
        <v>126</v>
      </c>
      <c r="L61">
        <v>1406211</v>
      </c>
      <c r="M61">
        <v>60.388055600000001</v>
      </c>
      <c r="N61">
        <v>-166.185</v>
      </c>
      <c r="O61" t="s">
        <v>9</v>
      </c>
      <c r="P61" t="s">
        <v>126</v>
      </c>
      <c r="Q61">
        <v>274</v>
      </c>
    </row>
    <row r="62" spans="1:17" x14ac:dyDescent="0.3">
      <c r="A62" t="s">
        <v>1121</v>
      </c>
      <c r="B62" t="s">
        <v>1494</v>
      </c>
      <c r="C62" s="148">
        <v>221</v>
      </c>
      <c r="D62" s="148">
        <v>331460</v>
      </c>
      <c r="E62" s="148" t="s">
        <v>1495</v>
      </c>
      <c r="F62" s="148" t="s">
        <v>1490</v>
      </c>
      <c r="G62" t="s">
        <v>127</v>
      </c>
      <c r="H62" t="s">
        <v>103</v>
      </c>
      <c r="I62" t="s">
        <v>1523</v>
      </c>
      <c r="J62" t="s">
        <v>709</v>
      </c>
      <c r="K62" t="s">
        <v>127</v>
      </c>
      <c r="L62">
        <v>1406419</v>
      </c>
      <c r="M62">
        <v>65.150411000000005</v>
      </c>
      <c r="N62">
        <v>-149.34970799999999</v>
      </c>
      <c r="O62" t="s">
        <v>14</v>
      </c>
      <c r="P62" t="s">
        <v>127</v>
      </c>
      <c r="Q62">
        <v>274</v>
      </c>
    </row>
    <row r="63" spans="1:17" x14ac:dyDescent="0.3">
      <c r="A63" t="s">
        <v>1122</v>
      </c>
      <c r="B63" t="s">
        <v>1494</v>
      </c>
      <c r="C63" s="148">
        <v>221</v>
      </c>
      <c r="D63" s="148">
        <v>331470</v>
      </c>
      <c r="E63" s="148" t="s">
        <v>1495</v>
      </c>
      <c r="F63" s="148" t="s">
        <v>1490</v>
      </c>
      <c r="G63" t="s">
        <v>128</v>
      </c>
      <c r="H63" t="s">
        <v>103</v>
      </c>
      <c r="I63" t="s">
        <v>1524</v>
      </c>
      <c r="J63" t="s">
        <v>657</v>
      </c>
      <c r="K63" t="s">
        <v>128</v>
      </c>
      <c r="L63">
        <v>1406655</v>
      </c>
      <c r="M63">
        <v>62.085555599999999</v>
      </c>
      <c r="N63">
        <v>-163.72944440000001</v>
      </c>
      <c r="O63" t="s">
        <v>9</v>
      </c>
      <c r="P63" t="s">
        <v>128</v>
      </c>
      <c r="Q63">
        <v>274</v>
      </c>
    </row>
    <row r="64" spans="1:17" x14ac:dyDescent="0.3">
      <c r="A64" t="s">
        <v>1123</v>
      </c>
      <c r="B64" t="s">
        <v>1494</v>
      </c>
      <c r="C64" s="148">
        <v>221</v>
      </c>
      <c r="D64" s="148">
        <v>331480</v>
      </c>
      <c r="E64" s="148" t="s">
        <v>1495</v>
      </c>
      <c r="F64" s="148" t="s">
        <v>1490</v>
      </c>
      <c r="G64" t="s">
        <v>129</v>
      </c>
      <c r="H64" t="s">
        <v>103</v>
      </c>
      <c r="I64" t="s">
        <v>1536</v>
      </c>
      <c r="J64" t="s">
        <v>1101</v>
      </c>
      <c r="K64" t="s">
        <v>129</v>
      </c>
      <c r="L64">
        <v>1406972</v>
      </c>
      <c r="M64">
        <v>59.4527778</v>
      </c>
      <c r="N64">
        <v>-157.31194439999999</v>
      </c>
      <c r="O64" t="s">
        <v>6</v>
      </c>
      <c r="P64" t="s">
        <v>129</v>
      </c>
      <c r="Q64">
        <v>274</v>
      </c>
    </row>
    <row r="65" spans="1:17" x14ac:dyDescent="0.3">
      <c r="A65" t="s">
        <v>1124</v>
      </c>
      <c r="B65" t="s">
        <v>1494</v>
      </c>
      <c r="C65" s="148">
        <v>221</v>
      </c>
      <c r="D65" s="148">
        <v>331490</v>
      </c>
      <c r="E65" s="148" t="s">
        <v>1495</v>
      </c>
      <c r="F65" s="148" t="s">
        <v>1490</v>
      </c>
      <c r="G65" t="s">
        <v>130</v>
      </c>
      <c r="H65" t="s">
        <v>103</v>
      </c>
      <c r="I65" t="s">
        <v>1539</v>
      </c>
      <c r="J65" t="s">
        <v>687</v>
      </c>
      <c r="K65" t="s">
        <v>130</v>
      </c>
      <c r="L65">
        <v>1407008</v>
      </c>
      <c r="M65">
        <v>60.479444399999998</v>
      </c>
      <c r="N65">
        <v>-164.72388889999999</v>
      </c>
      <c r="O65" t="s">
        <v>9</v>
      </c>
      <c r="P65" t="s">
        <v>130</v>
      </c>
      <c r="Q65">
        <v>274</v>
      </c>
    </row>
    <row r="66" spans="1:17" x14ac:dyDescent="0.3">
      <c r="A66" t="s">
        <v>1125</v>
      </c>
      <c r="B66" t="s">
        <v>1494</v>
      </c>
      <c r="C66" s="148">
        <v>221</v>
      </c>
      <c r="D66" s="148">
        <v>331500</v>
      </c>
      <c r="E66" s="148" t="s">
        <v>1495</v>
      </c>
      <c r="F66" s="148" t="s">
        <v>1490</v>
      </c>
      <c r="G66" t="s">
        <v>131</v>
      </c>
      <c r="H66" t="s">
        <v>103</v>
      </c>
      <c r="I66" t="s">
        <v>1544</v>
      </c>
      <c r="J66" t="s">
        <v>661</v>
      </c>
      <c r="K66" t="s">
        <v>131</v>
      </c>
      <c r="L66">
        <v>1413638</v>
      </c>
      <c r="M66">
        <v>67.571111099999996</v>
      </c>
      <c r="N66">
        <v>-162.9652778</v>
      </c>
      <c r="O66" t="s">
        <v>11</v>
      </c>
      <c r="P66" t="s">
        <v>131</v>
      </c>
      <c r="Q66">
        <v>274</v>
      </c>
    </row>
    <row r="67" spans="1:17" x14ac:dyDescent="0.3">
      <c r="A67" t="s">
        <v>1126</v>
      </c>
      <c r="B67" t="s">
        <v>1494</v>
      </c>
      <c r="C67" s="148">
        <v>221</v>
      </c>
      <c r="D67" s="148">
        <v>331510</v>
      </c>
      <c r="E67" s="148" t="s">
        <v>1495</v>
      </c>
      <c r="F67" s="148" t="s">
        <v>1490</v>
      </c>
      <c r="G67" t="s">
        <v>132</v>
      </c>
      <c r="H67" t="s">
        <v>103</v>
      </c>
      <c r="I67" t="s">
        <v>1547</v>
      </c>
      <c r="J67" t="s">
        <v>663</v>
      </c>
      <c r="K67" t="s">
        <v>132</v>
      </c>
      <c r="L67">
        <v>1413646</v>
      </c>
      <c r="M67">
        <v>66.838333300000002</v>
      </c>
      <c r="N67">
        <v>-161.03277779999999</v>
      </c>
      <c r="O67" t="s">
        <v>11</v>
      </c>
      <c r="P67" t="s">
        <v>132</v>
      </c>
      <c r="Q67">
        <v>274</v>
      </c>
    </row>
    <row r="68" spans="1:17" x14ac:dyDescent="0.3">
      <c r="A68" t="s">
        <v>1127</v>
      </c>
      <c r="B68" t="s">
        <v>1494</v>
      </c>
      <c r="C68" s="148">
        <v>221</v>
      </c>
      <c r="D68" s="148">
        <v>331520</v>
      </c>
      <c r="E68" s="148" t="s">
        <v>1495</v>
      </c>
      <c r="F68" s="148" t="s">
        <v>1490</v>
      </c>
      <c r="G68" t="s">
        <v>133</v>
      </c>
      <c r="H68" t="s">
        <v>103</v>
      </c>
      <c r="I68" t="s">
        <v>1553</v>
      </c>
      <c r="J68" t="s">
        <v>711</v>
      </c>
      <c r="K68" t="s">
        <v>133</v>
      </c>
      <c r="L68">
        <v>1407321</v>
      </c>
      <c r="M68">
        <v>64.7194444</v>
      </c>
      <c r="N68">
        <v>-158.1030556</v>
      </c>
      <c r="O68" t="s">
        <v>14</v>
      </c>
      <c r="P68" t="s">
        <v>133</v>
      </c>
      <c r="Q68">
        <v>274</v>
      </c>
    </row>
    <row r="69" spans="1:17" x14ac:dyDescent="0.3">
      <c r="A69" t="s">
        <v>1128</v>
      </c>
      <c r="B69" t="s">
        <v>1494</v>
      </c>
      <c r="C69" s="148">
        <v>221</v>
      </c>
      <c r="D69" s="148">
        <v>331530</v>
      </c>
      <c r="E69" s="148" t="s">
        <v>1495</v>
      </c>
      <c r="F69" s="148" t="s">
        <v>1490</v>
      </c>
      <c r="G69" t="s">
        <v>134</v>
      </c>
      <c r="H69" t="s">
        <v>103</v>
      </c>
      <c r="I69" t="s">
        <v>1556</v>
      </c>
      <c r="J69" t="s">
        <v>645</v>
      </c>
      <c r="K69" t="s">
        <v>134</v>
      </c>
      <c r="L69">
        <v>1407339</v>
      </c>
      <c r="M69">
        <v>60.896944400000002</v>
      </c>
      <c r="N69">
        <v>-162.4594444</v>
      </c>
      <c r="O69" t="s">
        <v>9</v>
      </c>
      <c r="P69" t="s">
        <v>134</v>
      </c>
      <c r="Q69">
        <v>274</v>
      </c>
    </row>
    <row r="70" spans="1:17" x14ac:dyDescent="0.3">
      <c r="A70" t="s">
        <v>1129</v>
      </c>
      <c r="B70" t="s">
        <v>1494</v>
      </c>
      <c r="C70" s="148">
        <v>221</v>
      </c>
      <c r="D70" s="148">
        <v>331540</v>
      </c>
      <c r="E70" s="148" t="s">
        <v>1495</v>
      </c>
      <c r="F70" s="148" t="s">
        <v>1490</v>
      </c>
      <c r="G70" t="s">
        <v>135</v>
      </c>
      <c r="H70" t="s">
        <v>103</v>
      </c>
      <c r="I70" t="s">
        <v>1557</v>
      </c>
      <c r="J70" t="s">
        <v>713</v>
      </c>
      <c r="K70" t="s">
        <v>135</v>
      </c>
      <c r="L70">
        <v>1407483</v>
      </c>
      <c r="M70">
        <v>57.2027778</v>
      </c>
      <c r="N70">
        <v>-153.3038889</v>
      </c>
      <c r="O70" t="s">
        <v>8</v>
      </c>
      <c r="P70" t="s">
        <v>135</v>
      </c>
      <c r="Q70">
        <v>274</v>
      </c>
    </row>
    <row r="71" spans="1:17" x14ac:dyDescent="0.3">
      <c r="A71" t="s">
        <v>1130</v>
      </c>
      <c r="B71" t="s">
        <v>1494</v>
      </c>
      <c r="C71" s="148">
        <v>221</v>
      </c>
      <c r="D71" s="148">
        <v>331550</v>
      </c>
      <c r="E71" s="148" t="s">
        <v>1495</v>
      </c>
      <c r="F71" s="148" t="s">
        <v>1490</v>
      </c>
      <c r="G71" t="s">
        <v>136</v>
      </c>
      <c r="H71" t="s">
        <v>103</v>
      </c>
      <c r="I71" t="s">
        <v>1570</v>
      </c>
      <c r="J71" t="s">
        <v>665</v>
      </c>
      <c r="K71" t="s">
        <v>136</v>
      </c>
      <c r="L71">
        <v>1407993</v>
      </c>
      <c r="M71">
        <v>61.938888900000002</v>
      </c>
      <c r="N71">
        <v>-162.875</v>
      </c>
      <c r="O71" t="s">
        <v>9</v>
      </c>
      <c r="P71" t="s">
        <v>136</v>
      </c>
      <c r="Q71">
        <v>274</v>
      </c>
    </row>
    <row r="72" spans="1:17" x14ac:dyDescent="0.3">
      <c r="A72" t="s">
        <v>1131</v>
      </c>
      <c r="B72" t="s">
        <v>1494</v>
      </c>
      <c r="C72" s="148">
        <v>221</v>
      </c>
      <c r="D72" s="148">
        <v>331560</v>
      </c>
      <c r="E72" s="148" t="s">
        <v>1495</v>
      </c>
      <c r="F72" s="148" t="s">
        <v>1490</v>
      </c>
      <c r="G72" t="s">
        <v>397</v>
      </c>
      <c r="H72" t="s">
        <v>103</v>
      </c>
      <c r="I72" t="s">
        <v>1571</v>
      </c>
      <c r="J72" t="s">
        <v>669</v>
      </c>
      <c r="K72" t="s">
        <v>397</v>
      </c>
      <c r="L72">
        <v>1408054</v>
      </c>
      <c r="M72">
        <v>62.032777799999998</v>
      </c>
      <c r="N72">
        <v>-163.28777779999999</v>
      </c>
      <c r="O72" t="s">
        <v>9</v>
      </c>
      <c r="P72" t="s">
        <v>397</v>
      </c>
      <c r="Q72">
        <v>274</v>
      </c>
    </row>
    <row r="73" spans="1:17" x14ac:dyDescent="0.3">
      <c r="A73" t="s">
        <v>1132</v>
      </c>
      <c r="B73" t="s">
        <v>1494</v>
      </c>
      <c r="C73" s="148">
        <v>221</v>
      </c>
      <c r="D73" s="148">
        <v>331570</v>
      </c>
      <c r="E73" s="148" t="s">
        <v>1495</v>
      </c>
      <c r="F73" s="148" t="s">
        <v>1490</v>
      </c>
      <c r="G73" t="s">
        <v>137</v>
      </c>
      <c r="H73" t="s">
        <v>103</v>
      </c>
      <c r="I73" t="s">
        <v>1580</v>
      </c>
      <c r="J73" t="s">
        <v>667</v>
      </c>
      <c r="K73" t="s">
        <v>137</v>
      </c>
      <c r="L73">
        <v>1408462</v>
      </c>
      <c r="M73">
        <v>59.748888899999997</v>
      </c>
      <c r="N73">
        <v>-161.9158333</v>
      </c>
      <c r="O73" t="s">
        <v>9</v>
      </c>
      <c r="P73" t="s">
        <v>137</v>
      </c>
      <c r="Q73">
        <v>274</v>
      </c>
    </row>
    <row r="74" spans="1:17" x14ac:dyDescent="0.3">
      <c r="A74" t="s">
        <v>1133</v>
      </c>
      <c r="B74" t="s">
        <v>1494</v>
      </c>
      <c r="C74" s="148">
        <v>221</v>
      </c>
      <c r="D74" s="148">
        <v>331580</v>
      </c>
      <c r="E74" s="148" t="s">
        <v>1495</v>
      </c>
      <c r="F74" s="148" t="s">
        <v>1490</v>
      </c>
      <c r="G74" t="s">
        <v>138</v>
      </c>
      <c r="H74" t="s">
        <v>103</v>
      </c>
      <c r="I74" t="s">
        <v>1589</v>
      </c>
      <c r="J74" t="s">
        <v>715</v>
      </c>
      <c r="K74" t="s">
        <v>138</v>
      </c>
      <c r="L74">
        <v>1408925</v>
      </c>
      <c r="M74">
        <v>61.784999999999997</v>
      </c>
      <c r="N74">
        <v>-161.32027780000001</v>
      </c>
      <c r="O74" t="s">
        <v>9</v>
      </c>
      <c r="P74" t="s">
        <v>138</v>
      </c>
      <c r="Q74">
        <v>274</v>
      </c>
    </row>
    <row r="75" spans="1:17" x14ac:dyDescent="0.3">
      <c r="A75" t="s">
        <v>1134</v>
      </c>
      <c r="B75" t="s">
        <v>1494</v>
      </c>
      <c r="C75" s="148">
        <v>221</v>
      </c>
      <c r="D75" s="148">
        <v>331660</v>
      </c>
      <c r="E75" s="148" t="s">
        <v>1495</v>
      </c>
      <c r="F75" s="148" t="s">
        <v>1490</v>
      </c>
      <c r="G75" t="s">
        <v>1135</v>
      </c>
      <c r="H75" t="s">
        <v>103</v>
      </c>
      <c r="I75" t="s">
        <v>1524</v>
      </c>
      <c r="J75" t="s">
        <v>669</v>
      </c>
      <c r="K75" t="s">
        <v>139</v>
      </c>
      <c r="L75">
        <v>1398261</v>
      </c>
      <c r="M75">
        <v>62.0530556</v>
      </c>
      <c r="N75">
        <v>-163.1658333</v>
      </c>
      <c r="O75" t="s">
        <v>9</v>
      </c>
      <c r="P75" t="s">
        <v>1135</v>
      </c>
      <c r="Q75">
        <v>274</v>
      </c>
    </row>
    <row r="76" spans="1:17" x14ac:dyDescent="0.3">
      <c r="A76" t="s">
        <v>1136</v>
      </c>
      <c r="B76" t="s">
        <v>1494</v>
      </c>
      <c r="C76" s="148">
        <v>221</v>
      </c>
      <c r="D76" s="148">
        <v>331670</v>
      </c>
      <c r="E76" s="148" t="s">
        <v>1495</v>
      </c>
      <c r="F76" s="148" t="s">
        <v>1490</v>
      </c>
      <c r="G76" t="s">
        <v>140</v>
      </c>
      <c r="H76" t="s">
        <v>103</v>
      </c>
      <c r="I76" t="s">
        <v>1592</v>
      </c>
      <c r="J76" t="s">
        <v>683</v>
      </c>
      <c r="K76" t="s">
        <v>140</v>
      </c>
      <c r="L76">
        <v>1408977</v>
      </c>
      <c r="M76">
        <v>63.478055599999998</v>
      </c>
      <c r="N76">
        <v>-162.03916670000001</v>
      </c>
      <c r="O76" t="s">
        <v>5</v>
      </c>
      <c r="P76" t="s">
        <v>140</v>
      </c>
      <c r="Q76">
        <v>274</v>
      </c>
    </row>
    <row r="77" spans="1:17" x14ac:dyDescent="0.3">
      <c r="A77" t="s">
        <v>1137</v>
      </c>
      <c r="B77" t="s">
        <v>1494</v>
      </c>
      <c r="C77" s="148">
        <v>221</v>
      </c>
      <c r="D77" s="148">
        <v>331590</v>
      </c>
      <c r="E77" s="148" t="s">
        <v>1495</v>
      </c>
      <c r="F77" s="148" t="s">
        <v>1490</v>
      </c>
      <c r="G77" t="s">
        <v>141</v>
      </c>
      <c r="H77" t="s">
        <v>103</v>
      </c>
      <c r="I77" t="s">
        <v>1597</v>
      </c>
      <c r="J77" t="s">
        <v>672</v>
      </c>
      <c r="K77" t="s">
        <v>141</v>
      </c>
      <c r="L77">
        <v>1409106</v>
      </c>
      <c r="M77">
        <v>63.694166699999997</v>
      </c>
      <c r="N77">
        <v>-170.47888889999999</v>
      </c>
      <c r="O77" t="s">
        <v>5</v>
      </c>
      <c r="P77" t="s">
        <v>141</v>
      </c>
      <c r="Q77">
        <v>274</v>
      </c>
    </row>
    <row r="78" spans="1:17" x14ac:dyDescent="0.3">
      <c r="A78" t="s">
        <v>1138</v>
      </c>
      <c r="B78" t="s">
        <v>1494</v>
      </c>
      <c r="C78" s="148">
        <v>221</v>
      </c>
      <c r="D78" s="148">
        <v>331600</v>
      </c>
      <c r="E78" s="148" t="s">
        <v>1495</v>
      </c>
      <c r="F78" s="148" t="s">
        <v>1490</v>
      </c>
      <c r="G78" t="s">
        <v>142</v>
      </c>
      <c r="H78" t="s">
        <v>103</v>
      </c>
      <c r="I78" t="s">
        <v>1598</v>
      </c>
      <c r="J78" t="s">
        <v>674</v>
      </c>
      <c r="K78" t="s">
        <v>142</v>
      </c>
      <c r="L78">
        <v>1409133</v>
      </c>
      <c r="M78">
        <v>61.8427778</v>
      </c>
      <c r="N78">
        <v>-165.5816667</v>
      </c>
      <c r="O78" t="s">
        <v>9</v>
      </c>
      <c r="P78" t="s">
        <v>142</v>
      </c>
      <c r="Q78">
        <v>274</v>
      </c>
    </row>
    <row r="79" spans="1:17" x14ac:dyDescent="0.3">
      <c r="A79" t="s">
        <v>1139</v>
      </c>
      <c r="B79" t="s">
        <v>1494</v>
      </c>
      <c r="C79" s="148">
        <v>221</v>
      </c>
      <c r="D79" s="148">
        <v>331610</v>
      </c>
      <c r="E79" s="148" t="s">
        <v>1495</v>
      </c>
      <c r="F79" s="148" t="s">
        <v>1490</v>
      </c>
      <c r="G79" t="s">
        <v>143</v>
      </c>
      <c r="H79" t="s">
        <v>103</v>
      </c>
      <c r="I79" t="s">
        <v>1599</v>
      </c>
      <c r="J79" t="s">
        <v>676</v>
      </c>
      <c r="K79" t="s">
        <v>143</v>
      </c>
      <c r="L79">
        <v>1413930</v>
      </c>
      <c r="M79">
        <v>66.603888900000001</v>
      </c>
      <c r="N79">
        <v>-160.00694440000001</v>
      </c>
      <c r="O79" t="s">
        <v>11</v>
      </c>
      <c r="P79" t="s">
        <v>143</v>
      </c>
      <c r="Q79">
        <v>274</v>
      </c>
    </row>
    <row r="80" spans="1:17" x14ac:dyDescent="0.3">
      <c r="A80" t="s">
        <v>1092</v>
      </c>
      <c r="B80" t="s">
        <v>1494</v>
      </c>
      <c r="C80" s="148">
        <v>221</v>
      </c>
      <c r="D80" s="148">
        <v>331240</v>
      </c>
      <c r="E80" s="148" t="s">
        <v>1495</v>
      </c>
      <c r="F80" s="148" t="s">
        <v>1490</v>
      </c>
      <c r="G80" t="s">
        <v>104</v>
      </c>
      <c r="H80" t="s">
        <v>103</v>
      </c>
      <c r="I80" t="s">
        <v>1600</v>
      </c>
      <c r="J80" t="s">
        <v>627</v>
      </c>
      <c r="K80" t="s">
        <v>104</v>
      </c>
      <c r="L80">
        <v>1398042</v>
      </c>
      <c r="M80">
        <v>62.688888900000002</v>
      </c>
      <c r="N80">
        <v>-164.6152778</v>
      </c>
      <c r="O80" t="s">
        <v>9</v>
      </c>
      <c r="P80" t="s">
        <v>104</v>
      </c>
      <c r="Q80">
        <v>274</v>
      </c>
    </row>
    <row r="81" spans="1:17" x14ac:dyDescent="0.3">
      <c r="A81" t="s">
        <v>1140</v>
      </c>
      <c r="B81" t="s">
        <v>1494</v>
      </c>
      <c r="C81" s="148">
        <v>221</v>
      </c>
      <c r="D81" s="148">
        <v>331620</v>
      </c>
      <c r="E81" s="148" t="s">
        <v>1495</v>
      </c>
      <c r="F81" s="148" t="s">
        <v>1490</v>
      </c>
      <c r="G81" t="s">
        <v>144</v>
      </c>
      <c r="H81" t="s">
        <v>103</v>
      </c>
      <c r="I81" t="s">
        <v>1601</v>
      </c>
      <c r="J81" t="s">
        <v>717</v>
      </c>
      <c r="K81" t="s">
        <v>144</v>
      </c>
      <c r="L81">
        <v>1409306</v>
      </c>
      <c r="M81">
        <v>62.682222199999998</v>
      </c>
      <c r="N81">
        <v>-159.56194439999999</v>
      </c>
      <c r="O81" t="s">
        <v>14</v>
      </c>
      <c r="P81" t="s">
        <v>144</v>
      </c>
      <c r="Q81">
        <v>274</v>
      </c>
    </row>
    <row r="82" spans="1:17" x14ac:dyDescent="0.3">
      <c r="A82" t="s">
        <v>1141</v>
      </c>
      <c r="B82" t="s">
        <v>1494</v>
      </c>
      <c r="C82" s="148">
        <v>221</v>
      </c>
      <c r="D82" s="148">
        <v>331630</v>
      </c>
      <c r="E82" s="148" t="s">
        <v>1495</v>
      </c>
      <c r="F82" s="148" t="s">
        <v>1490</v>
      </c>
      <c r="G82" t="s">
        <v>145</v>
      </c>
      <c r="H82" t="s">
        <v>103</v>
      </c>
      <c r="I82" t="s">
        <v>1602</v>
      </c>
      <c r="J82" t="s">
        <v>719</v>
      </c>
      <c r="K82" t="s">
        <v>145</v>
      </c>
      <c r="L82">
        <v>1669434</v>
      </c>
      <c r="M82">
        <v>64.333888900000005</v>
      </c>
      <c r="N82">
        <v>-161.1538889</v>
      </c>
      <c r="O82" t="s">
        <v>5</v>
      </c>
      <c r="P82" t="s">
        <v>145</v>
      </c>
      <c r="Q82">
        <v>274</v>
      </c>
    </row>
    <row r="83" spans="1:17" x14ac:dyDescent="0.3">
      <c r="A83" t="s">
        <v>1142</v>
      </c>
      <c r="B83" t="s">
        <v>1494</v>
      </c>
      <c r="C83" s="148">
        <v>221</v>
      </c>
      <c r="D83" s="148">
        <v>331640</v>
      </c>
      <c r="E83" s="148" t="s">
        <v>1495</v>
      </c>
      <c r="F83" s="148" t="s">
        <v>1490</v>
      </c>
      <c r="G83" t="s">
        <v>146</v>
      </c>
      <c r="H83" t="s">
        <v>103</v>
      </c>
      <c r="I83" t="s">
        <v>1603</v>
      </c>
      <c r="J83" t="s">
        <v>678</v>
      </c>
      <c r="K83" t="s">
        <v>146</v>
      </c>
      <c r="L83">
        <v>1409434</v>
      </c>
      <c r="M83">
        <v>66.256666699999997</v>
      </c>
      <c r="N83">
        <v>-166.07194440000001</v>
      </c>
      <c r="O83" t="s">
        <v>5</v>
      </c>
      <c r="P83" t="s">
        <v>146</v>
      </c>
      <c r="Q83">
        <v>274</v>
      </c>
    </row>
    <row r="84" spans="1:17" x14ac:dyDescent="0.3">
      <c r="A84" t="s">
        <v>1143</v>
      </c>
      <c r="B84" t="s">
        <v>1494</v>
      </c>
      <c r="C84" s="148">
        <v>221</v>
      </c>
      <c r="D84" s="148">
        <v>331650</v>
      </c>
      <c r="E84" s="148" t="s">
        <v>1495</v>
      </c>
      <c r="F84" s="148" t="s">
        <v>1490</v>
      </c>
      <c r="G84" t="s">
        <v>147</v>
      </c>
      <c r="H84" t="s">
        <v>103</v>
      </c>
      <c r="I84" t="s">
        <v>1604</v>
      </c>
      <c r="J84" t="s">
        <v>680</v>
      </c>
      <c r="K84" t="s">
        <v>147</v>
      </c>
      <c r="L84">
        <v>1413983</v>
      </c>
      <c r="M84">
        <v>66.888055600000001</v>
      </c>
      <c r="N84">
        <v>-157.13638889999999</v>
      </c>
      <c r="O84" t="s">
        <v>11</v>
      </c>
      <c r="P84" t="s">
        <v>147</v>
      </c>
      <c r="Q84">
        <v>274</v>
      </c>
    </row>
    <row r="85" spans="1:17" x14ac:dyDescent="0.3">
      <c r="A85" t="s">
        <v>1144</v>
      </c>
      <c r="B85" t="s">
        <v>1494</v>
      </c>
      <c r="C85" s="148">
        <v>221</v>
      </c>
      <c r="D85">
        <v>331680</v>
      </c>
      <c r="E85" s="148" t="s">
        <v>1495</v>
      </c>
      <c r="F85" s="148" t="s">
        <v>1490</v>
      </c>
      <c r="G85" t="s">
        <v>148</v>
      </c>
      <c r="H85" t="s">
        <v>103</v>
      </c>
      <c r="I85" t="s">
        <v>1592</v>
      </c>
      <c r="J85" t="s">
        <v>683</v>
      </c>
      <c r="K85" t="s">
        <v>148</v>
      </c>
      <c r="L85">
        <v>1410158</v>
      </c>
      <c r="M85">
        <v>63.522222200000002</v>
      </c>
      <c r="N85">
        <v>-162.28805560000001</v>
      </c>
      <c r="O85" t="s">
        <v>5</v>
      </c>
      <c r="P85" t="s">
        <v>148</v>
      </c>
      <c r="Q85">
        <v>274</v>
      </c>
    </row>
    <row r="86" spans="1:17" x14ac:dyDescent="0.3">
      <c r="A86" t="s">
        <v>1146</v>
      </c>
      <c r="B86" t="s">
        <v>1494</v>
      </c>
      <c r="C86" s="148">
        <v>221</v>
      </c>
      <c r="D86" s="148">
        <v>331690</v>
      </c>
      <c r="E86" s="148" t="s">
        <v>1495</v>
      </c>
      <c r="F86" s="148" t="s">
        <v>1490</v>
      </c>
      <c r="G86" t="s">
        <v>150</v>
      </c>
      <c r="H86" t="s">
        <v>103</v>
      </c>
      <c r="I86" t="s">
        <v>1626</v>
      </c>
      <c r="J86" t="s">
        <v>685</v>
      </c>
      <c r="K86" t="s">
        <v>150</v>
      </c>
      <c r="L86">
        <v>1411039</v>
      </c>
      <c r="M86">
        <v>59.061944400000002</v>
      </c>
      <c r="N86">
        <v>-160.37638889999999</v>
      </c>
      <c r="O86" t="s">
        <v>6</v>
      </c>
      <c r="P86" t="s">
        <v>150</v>
      </c>
      <c r="Q86">
        <v>274</v>
      </c>
    </row>
    <row r="87" spans="1:17" x14ac:dyDescent="0.3">
      <c r="A87" t="s">
        <v>1147</v>
      </c>
      <c r="B87" t="s">
        <v>1494</v>
      </c>
      <c r="C87" s="148">
        <v>221</v>
      </c>
      <c r="D87" s="148">
        <v>331700</v>
      </c>
      <c r="E87" s="148" t="s">
        <v>1495</v>
      </c>
      <c r="F87" s="148" t="s">
        <v>1490</v>
      </c>
      <c r="G87" t="s">
        <v>151</v>
      </c>
      <c r="H87" t="s">
        <v>103</v>
      </c>
      <c r="I87" t="s">
        <v>1539</v>
      </c>
      <c r="J87" t="s">
        <v>687</v>
      </c>
      <c r="K87" t="s">
        <v>151</v>
      </c>
      <c r="L87">
        <v>1411060</v>
      </c>
      <c r="M87">
        <v>60.533775200000001</v>
      </c>
      <c r="N87">
        <v>-165.1036627</v>
      </c>
      <c r="O87" t="s">
        <v>9</v>
      </c>
      <c r="P87" t="s">
        <v>151</v>
      </c>
      <c r="Q87">
        <v>274</v>
      </c>
    </row>
    <row r="88" spans="1:17" x14ac:dyDescent="0.3">
      <c r="A88" t="s">
        <v>1093</v>
      </c>
      <c r="B88" t="s">
        <v>1494</v>
      </c>
      <c r="C88" s="148">
        <v>221</v>
      </c>
      <c r="D88" s="148">
        <v>331250</v>
      </c>
      <c r="E88" s="148" t="s">
        <v>1495</v>
      </c>
      <c r="F88" s="148" t="s">
        <v>1490</v>
      </c>
      <c r="G88" t="s">
        <v>105</v>
      </c>
      <c r="H88" t="s">
        <v>103</v>
      </c>
      <c r="I88" t="s">
        <v>1627</v>
      </c>
      <c r="J88" t="s">
        <v>629</v>
      </c>
      <c r="K88" t="s">
        <v>105</v>
      </c>
      <c r="L88">
        <v>1412509</v>
      </c>
      <c r="M88">
        <v>67.086111099999997</v>
      </c>
      <c r="N88">
        <v>-157.85138889999999</v>
      </c>
      <c r="O88" t="s">
        <v>11</v>
      </c>
      <c r="P88" t="s">
        <v>105</v>
      </c>
      <c r="Q88">
        <v>274</v>
      </c>
    </row>
    <row r="89" spans="1:17" x14ac:dyDescent="0.3">
      <c r="A89" t="s">
        <v>1148</v>
      </c>
      <c r="B89" t="s">
        <v>1494</v>
      </c>
      <c r="C89" s="202">
        <v>221</v>
      </c>
      <c r="D89" s="148">
        <v>331710</v>
      </c>
      <c r="E89" s="148" t="s">
        <v>1495</v>
      </c>
      <c r="F89" s="148" t="s">
        <v>1490</v>
      </c>
      <c r="G89" s="203" t="s">
        <v>152</v>
      </c>
      <c r="H89" s="203" t="s">
        <v>103</v>
      </c>
      <c r="I89" t="s">
        <v>1539</v>
      </c>
      <c r="J89" t="s">
        <v>687</v>
      </c>
      <c r="K89" t="s">
        <v>152</v>
      </c>
      <c r="L89">
        <v>1410644</v>
      </c>
      <c r="M89">
        <v>60.585555599999999</v>
      </c>
      <c r="N89">
        <v>-165.25583330000001</v>
      </c>
      <c r="O89" t="s">
        <v>9</v>
      </c>
      <c r="P89" t="s">
        <v>152</v>
      </c>
      <c r="Q89">
        <v>274</v>
      </c>
    </row>
    <row r="90" spans="1:17" x14ac:dyDescent="0.3">
      <c r="A90" t="s">
        <v>1149</v>
      </c>
      <c r="B90" t="s">
        <v>1494</v>
      </c>
      <c r="C90" s="148">
        <v>221</v>
      </c>
      <c r="D90" s="148">
        <v>331730</v>
      </c>
      <c r="E90" s="148" t="s">
        <v>1495</v>
      </c>
      <c r="F90" s="148" t="s">
        <v>1490</v>
      </c>
      <c r="G90" t="s">
        <v>153</v>
      </c>
      <c r="H90" t="s">
        <v>103</v>
      </c>
      <c r="I90" t="s">
        <v>1641</v>
      </c>
      <c r="J90" t="s">
        <v>723</v>
      </c>
      <c r="K90" t="s">
        <v>153</v>
      </c>
      <c r="L90">
        <v>1404755</v>
      </c>
      <c r="M90">
        <v>65.609166700000003</v>
      </c>
      <c r="N90">
        <v>-168.08750000000001</v>
      </c>
      <c r="O90" t="s">
        <v>5</v>
      </c>
      <c r="P90" t="s">
        <v>153</v>
      </c>
      <c r="Q90">
        <v>274</v>
      </c>
    </row>
    <row r="91" spans="1:17" x14ac:dyDescent="0.3">
      <c r="A91" t="s">
        <v>1150</v>
      </c>
      <c r="B91" t="s">
        <v>1646</v>
      </c>
      <c r="C91" s="148">
        <v>221</v>
      </c>
      <c r="D91" s="148">
        <v>332900</v>
      </c>
      <c r="E91" s="148" t="s">
        <v>1495</v>
      </c>
      <c r="F91" s="148" t="s">
        <v>1490</v>
      </c>
      <c r="G91" t="s">
        <v>384</v>
      </c>
      <c r="H91" t="s">
        <v>103</v>
      </c>
      <c r="I91" t="s">
        <v>1647</v>
      </c>
      <c r="J91" t="s">
        <v>691</v>
      </c>
      <c r="K91" t="s">
        <v>384</v>
      </c>
      <c r="L91">
        <v>1415858</v>
      </c>
      <c r="M91">
        <v>59.546944400000001</v>
      </c>
      <c r="N91">
        <v>-139.7272222</v>
      </c>
      <c r="O91" t="s">
        <v>13</v>
      </c>
      <c r="P91" t="s">
        <v>384</v>
      </c>
      <c r="Q91">
        <v>274</v>
      </c>
    </row>
    <row r="92" spans="1:17" x14ac:dyDescent="0.3">
      <c r="A92" t="s">
        <v>1094</v>
      </c>
      <c r="B92" t="s">
        <v>1494</v>
      </c>
      <c r="C92" s="148">
        <v>221</v>
      </c>
      <c r="D92" s="148">
        <v>331260</v>
      </c>
      <c r="E92" s="148" t="s">
        <v>1495</v>
      </c>
      <c r="F92" s="148" t="s">
        <v>1490</v>
      </c>
      <c r="G92" t="s">
        <v>106</v>
      </c>
      <c r="H92" t="s">
        <v>103</v>
      </c>
      <c r="I92" t="s">
        <v>1684</v>
      </c>
      <c r="J92" t="s">
        <v>693</v>
      </c>
      <c r="K92" t="s">
        <v>106</v>
      </c>
      <c r="L92">
        <v>1398335</v>
      </c>
      <c r="M92">
        <v>62.656111099999997</v>
      </c>
      <c r="N92">
        <v>-160.2066667</v>
      </c>
      <c r="O92" t="s">
        <v>14</v>
      </c>
      <c r="P92" t="s">
        <v>106</v>
      </c>
      <c r="Q92">
        <v>274</v>
      </c>
    </row>
    <row r="93" spans="1:17" x14ac:dyDescent="0.3">
      <c r="A93" t="s">
        <v>1097</v>
      </c>
      <c r="B93" t="s">
        <v>1494</v>
      </c>
      <c r="C93" s="148">
        <v>221</v>
      </c>
      <c r="D93" s="148">
        <v>331270</v>
      </c>
      <c r="E93" s="148" t="s">
        <v>1495</v>
      </c>
      <c r="F93" s="148" t="s">
        <v>1490</v>
      </c>
      <c r="G93" t="s">
        <v>107</v>
      </c>
      <c r="H93" t="s">
        <v>103</v>
      </c>
      <c r="I93" t="s">
        <v>1701</v>
      </c>
      <c r="J93" t="s">
        <v>634</v>
      </c>
      <c r="K93" t="s">
        <v>107</v>
      </c>
      <c r="L93">
        <v>1420670</v>
      </c>
      <c r="M93">
        <v>65.334722200000002</v>
      </c>
      <c r="N93">
        <v>-166.4891667</v>
      </c>
      <c r="O93" t="s">
        <v>5</v>
      </c>
      <c r="P93" t="s">
        <v>107</v>
      </c>
      <c r="Q93">
        <v>274</v>
      </c>
    </row>
    <row r="94" spans="1:17" x14ac:dyDescent="0.3">
      <c r="A94" t="s">
        <v>1098</v>
      </c>
      <c r="B94" t="s">
        <v>1494</v>
      </c>
      <c r="C94" s="148">
        <v>221</v>
      </c>
      <c r="D94" s="148">
        <v>331280</v>
      </c>
      <c r="E94" s="148" t="s">
        <v>1495</v>
      </c>
      <c r="F94" s="148" t="s">
        <v>1490</v>
      </c>
      <c r="G94" t="s">
        <v>108</v>
      </c>
      <c r="H94" t="s">
        <v>103</v>
      </c>
      <c r="I94" t="s">
        <v>1714</v>
      </c>
      <c r="J94" t="s">
        <v>636</v>
      </c>
      <c r="K94" t="s">
        <v>108</v>
      </c>
      <c r="L94">
        <v>1400219</v>
      </c>
      <c r="M94">
        <v>61.527777800000003</v>
      </c>
      <c r="N94">
        <v>-165.5863889</v>
      </c>
      <c r="O94" t="s">
        <v>9</v>
      </c>
      <c r="P94" t="s">
        <v>108</v>
      </c>
      <c r="Q94">
        <v>274</v>
      </c>
    </row>
    <row r="95" spans="1:17" x14ac:dyDescent="0.3">
      <c r="A95" t="s">
        <v>1099</v>
      </c>
      <c r="B95" t="s">
        <v>1494</v>
      </c>
      <c r="C95" s="148">
        <v>221</v>
      </c>
      <c r="D95" s="148">
        <v>331290</v>
      </c>
      <c r="E95" s="148" t="s">
        <v>1495</v>
      </c>
      <c r="F95" s="148" t="s">
        <v>1490</v>
      </c>
      <c r="G95" t="s">
        <v>109</v>
      </c>
      <c r="H95" t="s">
        <v>103</v>
      </c>
      <c r="I95" t="s">
        <v>1742</v>
      </c>
      <c r="J95" t="s">
        <v>695</v>
      </c>
      <c r="K95" t="s">
        <v>109</v>
      </c>
      <c r="L95">
        <v>1401666</v>
      </c>
      <c r="M95">
        <v>60.218888900000003</v>
      </c>
      <c r="N95">
        <v>-162.02444439999999</v>
      </c>
      <c r="O95" t="s">
        <v>9</v>
      </c>
      <c r="P95" t="s">
        <v>109</v>
      </c>
      <c r="Q95">
        <v>274</v>
      </c>
    </row>
    <row r="96" spans="1:17" x14ac:dyDescent="0.3">
      <c r="A96" t="s">
        <v>1102</v>
      </c>
      <c r="B96" t="s">
        <v>1494</v>
      </c>
      <c r="C96" s="148">
        <v>221</v>
      </c>
      <c r="D96" s="148">
        <v>331300</v>
      </c>
      <c r="E96" s="148" t="s">
        <v>1495</v>
      </c>
      <c r="F96" s="148" t="s">
        <v>1490</v>
      </c>
      <c r="G96" t="s">
        <v>111</v>
      </c>
      <c r="H96" t="s">
        <v>103</v>
      </c>
      <c r="I96" t="s">
        <v>1749</v>
      </c>
      <c r="J96" t="s">
        <v>638</v>
      </c>
      <c r="K96" t="s">
        <v>111</v>
      </c>
      <c r="L96">
        <v>1401788</v>
      </c>
      <c r="M96">
        <v>64.617500000000007</v>
      </c>
      <c r="N96">
        <v>-162.2605556</v>
      </c>
      <c r="O96" t="s">
        <v>5</v>
      </c>
      <c r="P96" t="s">
        <v>111</v>
      </c>
      <c r="Q96">
        <v>274</v>
      </c>
    </row>
    <row r="97" spans="1:17" x14ac:dyDescent="0.3">
      <c r="A97" t="s">
        <v>1103</v>
      </c>
      <c r="B97" t="s">
        <v>1494</v>
      </c>
      <c r="C97" s="148">
        <v>221</v>
      </c>
      <c r="D97" s="148">
        <v>331310</v>
      </c>
      <c r="E97" s="148" t="s">
        <v>1495</v>
      </c>
      <c r="F97" s="148" t="s">
        <v>1490</v>
      </c>
      <c r="G97" t="s">
        <v>112</v>
      </c>
      <c r="H97" t="s">
        <v>103</v>
      </c>
      <c r="I97" t="s">
        <v>1600</v>
      </c>
      <c r="J97" t="s">
        <v>627</v>
      </c>
      <c r="K97" t="s">
        <v>112</v>
      </c>
      <c r="L97">
        <v>1401837</v>
      </c>
      <c r="M97">
        <v>62.777777800000003</v>
      </c>
      <c r="N97">
        <v>-164.52305559999999</v>
      </c>
      <c r="O97" t="s">
        <v>9</v>
      </c>
      <c r="P97" t="s">
        <v>112</v>
      </c>
      <c r="Q97">
        <v>274</v>
      </c>
    </row>
    <row r="98" spans="1:17" x14ac:dyDescent="0.3">
      <c r="A98" t="s">
        <v>1104</v>
      </c>
      <c r="B98" t="s">
        <v>1494</v>
      </c>
      <c r="C98" s="148">
        <v>221</v>
      </c>
      <c r="D98" s="148">
        <v>331320</v>
      </c>
      <c r="E98" s="148" t="s">
        <v>1495</v>
      </c>
      <c r="F98" s="148" t="s">
        <v>1490</v>
      </c>
      <c r="G98" t="s">
        <v>113</v>
      </c>
      <c r="H98" t="s">
        <v>103</v>
      </c>
      <c r="I98" t="s">
        <v>1756</v>
      </c>
      <c r="J98" t="s">
        <v>641</v>
      </c>
      <c r="K98" t="s">
        <v>113</v>
      </c>
      <c r="L98">
        <v>1402463</v>
      </c>
      <c r="M98">
        <v>63.779722200000002</v>
      </c>
      <c r="N98">
        <v>-171.74111110000001</v>
      </c>
      <c r="O98" t="s">
        <v>5</v>
      </c>
      <c r="P98" t="s">
        <v>113</v>
      </c>
      <c r="Q98">
        <v>274</v>
      </c>
    </row>
    <row r="99" spans="1:17" x14ac:dyDescent="0.3">
      <c r="A99" t="s">
        <v>1105</v>
      </c>
      <c r="B99" t="s">
        <v>1494</v>
      </c>
      <c r="C99" s="148">
        <v>221</v>
      </c>
      <c r="D99" s="148">
        <v>331330</v>
      </c>
      <c r="E99" s="148" t="s">
        <v>1495</v>
      </c>
      <c r="F99" s="148" t="s">
        <v>1490</v>
      </c>
      <c r="G99" t="s">
        <v>114</v>
      </c>
      <c r="H99" t="s">
        <v>103</v>
      </c>
      <c r="I99" t="s">
        <v>1759</v>
      </c>
      <c r="J99" t="s">
        <v>697</v>
      </c>
      <c r="K99" t="s">
        <v>114</v>
      </c>
      <c r="L99">
        <v>1415910</v>
      </c>
      <c r="M99">
        <v>59.118888900000002</v>
      </c>
      <c r="N99">
        <v>-161.58750000000001</v>
      </c>
      <c r="O99" t="s">
        <v>9</v>
      </c>
      <c r="P99" t="s">
        <v>114</v>
      </c>
      <c r="Q99">
        <v>274</v>
      </c>
    </row>
    <row r="100" spans="1:17" x14ac:dyDescent="0.3">
      <c r="A100" t="s">
        <v>1106</v>
      </c>
      <c r="B100" t="s">
        <v>1494</v>
      </c>
      <c r="C100" s="148">
        <v>221</v>
      </c>
      <c r="D100" s="148">
        <v>331340</v>
      </c>
      <c r="E100" s="148" t="s">
        <v>1495</v>
      </c>
      <c r="F100" s="148" t="s">
        <v>1490</v>
      </c>
      <c r="G100" t="s">
        <v>115</v>
      </c>
      <c r="H100" t="s">
        <v>103</v>
      </c>
      <c r="I100" t="s">
        <v>1760</v>
      </c>
      <c r="J100" t="s">
        <v>699</v>
      </c>
      <c r="K100" t="s">
        <v>115</v>
      </c>
      <c r="L100">
        <v>1402921</v>
      </c>
      <c r="M100">
        <v>62.903611099999999</v>
      </c>
      <c r="N100">
        <v>-160.06472220000001</v>
      </c>
      <c r="O100" t="s">
        <v>14</v>
      </c>
      <c r="P100" t="s">
        <v>115</v>
      </c>
      <c r="Q100">
        <v>274</v>
      </c>
    </row>
    <row r="101" spans="1:17" x14ac:dyDescent="0.3">
      <c r="A101" t="s">
        <v>1107</v>
      </c>
      <c r="B101" t="s">
        <v>1494</v>
      </c>
      <c r="C101" s="148">
        <v>221</v>
      </c>
      <c r="D101" s="148">
        <v>331350</v>
      </c>
      <c r="E101" s="148" t="s">
        <v>1495</v>
      </c>
      <c r="F101" s="148" t="s">
        <v>1490</v>
      </c>
      <c r="G101" t="s">
        <v>116</v>
      </c>
      <c r="H101" t="s">
        <v>103</v>
      </c>
      <c r="I101" t="s">
        <v>1766</v>
      </c>
      <c r="J101" t="s">
        <v>701</v>
      </c>
      <c r="K101" t="s">
        <v>116</v>
      </c>
      <c r="L101">
        <v>1403447</v>
      </c>
      <c r="M101">
        <v>62.199444399999997</v>
      </c>
      <c r="N101">
        <v>-159.77138890000001</v>
      </c>
      <c r="O101" t="s">
        <v>14</v>
      </c>
      <c r="P101" t="s">
        <v>116</v>
      </c>
      <c r="Q101">
        <v>274</v>
      </c>
    </row>
    <row r="102" spans="1:17" x14ac:dyDescent="0.3">
      <c r="A102" t="s">
        <v>1108</v>
      </c>
      <c r="B102" t="s">
        <v>1494</v>
      </c>
      <c r="C102" s="148">
        <v>221</v>
      </c>
      <c r="D102" s="148">
        <v>331360</v>
      </c>
      <c r="E102" s="148" t="s">
        <v>1495</v>
      </c>
      <c r="F102" s="148" t="s">
        <v>1490</v>
      </c>
      <c r="G102" t="s">
        <v>117</v>
      </c>
      <c r="H102" t="s">
        <v>103</v>
      </c>
      <c r="I102" t="s">
        <v>1768</v>
      </c>
      <c r="J102" t="s">
        <v>643</v>
      </c>
      <c r="K102" t="s">
        <v>117</v>
      </c>
      <c r="L102">
        <v>1403493</v>
      </c>
      <c r="M102">
        <v>61.531111099999997</v>
      </c>
      <c r="N102">
        <v>-166.09666669999999</v>
      </c>
      <c r="O102" t="s">
        <v>9</v>
      </c>
      <c r="P102" t="s">
        <v>117</v>
      </c>
      <c r="Q102">
        <v>274</v>
      </c>
    </row>
    <row r="103" spans="1:17" x14ac:dyDescent="0.3">
      <c r="A103" t="s">
        <v>1109</v>
      </c>
      <c r="B103" t="s">
        <v>1494</v>
      </c>
      <c r="C103" s="148">
        <v>221</v>
      </c>
      <c r="D103" s="148">
        <v>331370</v>
      </c>
      <c r="E103" s="148" t="s">
        <v>1495</v>
      </c>
      <c r="F103" s="148" t="s">
        <v>1490</v>
      </c>
      <c r="G103" t="s">
        <v>118</v>
      </c>
      <c r="H103" t="s">
        <v>103</v>
      </c>
      <c r="I103" t="s">
        <v>1771</v>
      </c>
      <c r="J103" t="s">
        <v>703</v>
      </c>
      <c r="K103" t="s">
        <v>118</v>
      </c>
      <c r="L103">
        <v>1403644</v>
      </c>
      <c r="M103">
        <v>65.698611099999994</v>
      </c>
      <c r="N103">
        <v>-156.39972220000001</v>
      </c>
      <c r="O103" t="s">
        <v>14</v>
      </c>
      <c r="P103" t="s">
        <v>118</v>
      </c>
      <c r="Q103">
        <v>274</v>
      </c>
    </row>
    <row r="104" spans="1:17" x14ac:dyDescent="0.3">
      <c r="A104" t="s">
        <v>1110</v>
      </c>
      <c r="B104" t="s">
        <v>1494</v>
      </c>
      <c r="C104" s="148">
        <v>221</v>
      </c>
      <c r="D104" s="148">
        <v>331720</v>
      </c>
      <c r="E104" s="148" t="s">
        <v>1495</v>
      </c>
      <c r="F104" s="148" t="s">
        <v>1490</v>
      </c>
      <c r="G104" t="s">
        <v>395</v>
      </c>
      <c r="H104" t="s">
        <v>103</v>
      </c>
      <c r="I104" t="s">
        <v>1510</v>
      </c>
      <c r="J104" t="s">
        <v>689</v>
      </c>
      <c r="K104" t="s">
        <v>395</v>
      </c>
      <c r="L104">
        <v>1404378</v>
      </c>
      <c r="M104">
        <v>61.537222200000002</v>
      </c>
      <c r="N104">
        <v>-160.3052778</v>
      </c>
      <c r="O104" t="s">
        <v>9</v>
      </c>
      <c r="P104" t="s">
        <v>395</v>
      </c>
      <c r="Q104">
        <v>274</v>
      </c>
    </row>
    <row r="105" spans="1:17" x14ac:dyDescent="0.3">
      <c r="A105" t="s">
        <v>1111</v>
      </c>
      <c r="B105" t="s">
        <v>1494</v>
      </c>
      <c r="C105" s="148">
        <v>221</v>
      </c>
      <c r="D105" s="148">
        <v>331380</v>
      </c>
      <c r="E105" s="148" t="s">
        <v>1495</v>
      </c>
      <c r="F105" s="148" t="s">
        <v>1490</v>
      </c>
      <c r="G105" t="s">
        <v>119</v>
      </c>
      <c r="H105" t="s">
        <v>103</v>
      </c>
      <c r="I105" t="s">
        <v>1779</v>
      </c>
      <c r="J105" t="s">
        <v>705</v>
      </c>
      <c r="K105" t="s">
        <v>119</v>
      </c>
      <c r="L105">
        <v>1404379</v>
      </c>
      <c r="M105">
        <v>64.327222199999994</v>
      </c>
      <c r="N105">
        <v>-158.72194440000001</v>
      </c>
      <c r="O105" t="s">
        <v>14</v>
      </c>
      <c r="P105" t="s">
        <v>119</v>
      </c>
      <c r="Q105">
        <v>274</v>
      </c>
    </row>
    <row r="106" spans="1:17" x14ac:dyDescent="0.3">
      <c r="A106" t="s">
        <v>1112</v>
      </c>
      <c r="B106" t="s">
        <v>1494</v>
      </c>
      <c r="C106" s="148">
        <v>221</v>
      </c>
      <c r="D106" s="148">
        <v>331390</v>
      </c>
      <c r="E106" s="148" t="s">
        <v>1495</v>
      </c>
      <c r="F106" s="148" t="s">
        <v>1490</v>
      </c>
      <c r="G106" t="s">
        <v>120</v>
      </c>
      <c r="H106" t="s">
        <v>103</v>
      </c>
      <c r="I106" t="s">
        <v>1556</v>
      </c>
      <c r="J106" t="s">
        <v>645</v>
      </c>
      <c r="K106" t="s">
        <v>120</v>
      </c>
      <c r="L106">
        <v>1404483</v>
      </c>
      <c r="M106">
        <v>60.895555600000002</v>
      </c>
      <c r="N106">
        <v>-162.5180556</v>
      </c>
      <c r="O106" t="s">
        <v>9</v>
      </c>
      <c r="P106" t="s">
        <v>120</v>
      </c>
      <c r="Q106">
        <v>274</v>
      </c>
    </row>
    <row r="107" spans="1:17" x14ac:dyDescent="0.3">
      <c r="A107" t="s">
        <v>1113</v>
      </c>
      <c r="B107" t="s">
        <v>1494</v>
      </c>
      <c r="C107" s="148">
        <v>221</v>
      </c>
      <c r="D107" s="148">
        <v>331400</v>
      </c>
      <c r="E107" s="148" t="s">
        <v>1495</v>
      </c>
      <c r="F107" s="148" t="s">
        <v>1490</v>
      </c>
      <c r="G107" t="s">
        <v>121</v>
      </c>
      <c r="H107" t="s">
        <v>103</v>
      </c>
      <c r="I107" t="s">
        <v>1782</v>
      </c>
      <c r="J107" t="s">
        <v>647</v>
      </c>
      <c r="K107" t="s">
        <v>121</v>
      </c>
      <c r="L107">
        <v>1413311</v>
      </c>
      <c r="M107">
        <v>66.974999999999994</v>
      </c>
      <c r="N107">
        <v>-160.42277780000001</v>
      </c>
      <c r="O107" t="s">
        <v>11</v>
      </c>
      <c r="P107" t="s">
        <v>121</v>
      </c>
      <c r="Q107">
        <v>274</v>
      </c>
    </row>
    <row r="108" spans="1:17" x14ac:dyDescent="0.3">
      <c r="A108" t="s">
        <v>1114</v>
      </c>
      <c r="B108" t="s">
        <v>1494</v>
      </c>
      <c r="C108" s="148">
        <v>221</v>
      </c>
      <c r="D108" s="148">
        <v>331410</v>
      </c>
      <c r="E108" s="148" t="s">
        <v>1495</v>
      </c>
      <c r="F108" s="148" t="s">
        <v>1490</v>
      </c>
      <c r="G108" t="s">
        <v>122</v>
      </c>
      <c r="H108" t="s">
        <v>103</v>
      </c>
      <c r="I108" t="s">
        <v>1791</v>
      </c>
      <c r="J108" t="s">
        <v>649</v>
      </c>
      <c r="K108" t="s">
        <v>122</v>
      </c>
      <c r="L108">
        <v>1413348</v>
      </c>
      <c r="M108">
        <v>67.726944399999994</v>
      </c>
      <c r="N108">
        <v>-164.53333330000001</v>
      </c>
      <c r="O108" t="s">
        <v>11</v>
      </c>
      <c r="P108" t="s">
        <v>122</v>
      </c>
      <c r="Q108">
        <v>274</v>
      </c>
    </row>
    <row r="109" spans="1:17" x14ac:dyDescent="0.3">
      <c r="A109" t="s">
        <v>1255</v>
      </c>
      <c r="B109" t="s">
        <v>1542</v>
      </c>
      <c r="C109" s="148" t="s">
        <v>1498</v>
      </c>
      <c r="D109" s="148">
        <v>332740</v>
      </c>
      <c r="E109" s="148" t="s">
        <v>1456</v>
      </c>
      <c r="F109" s="148" t="s">
        <v>1490</v>
      </c>
      <c r="G109" t="s">
        <v>372</v>
      </c>
      <c r="H109" t="s">
        <v>371</v>
      </c>
      <c r="I109" t="s">
        <v>1543</v>
      </c>
      <c r="J109" t="s">
        <v>1015</v>
      </c>
      <c r="K109" t="s">
        <v>372</v>
      </c>
      <c r="L109">
        <v>1418954</v>
      </c>
      <c r="M109">
        <v>52.938055599999998</v>
      </c>
      <c r="N109">
        <v>-168.8677778</v>
      </c>
      <c r="O109" t="s">
        <v>4</v>
      </c>
      <c r="P109" t="s">
        <v>372</v>
      </c>
      <c r="Q109">
        <v>280</v>
      </c>
    </row>
    <row r="110" spans="1:17" x14ac:dyDescent="0.3">
      <c r="A110" t="s">
        <v>1155</v>
      </c>
      <c r="B110" t="s">
        <v>1689</v>
      </c>
      <c r="C110" s="148">
        <v>653</v>
      </c>
      <c r="D110" s="148">
        <v>331750</v>
      </c>
      <c r="E110" s="148" t="s">
        <v>1495</v>
      </c>
      <c r="F110" s="148" t="s">
        <v>1490</v>
      </c>
      <c r="G110" t="s">
        <v>164</v>
      </c>
      <c r="H110" t="s">
        <v>1690</v>
      </c>
      <c r="I110" t="s">
        <v>1688</v>
      </c>
      <c r="J110" t="s">
        <v>735</v>
      </c>
      <c r="K110" t="s">
        <v>164</v>
      </c>
      <c r="L110">
        <v>1418170</v>
      </c>
      <c r="M110">
        <v>52.196111100000003</v>
      </c>
      <c r="N110">
        <v>-174.2005556</v>
      </c>
      <c r="O110" t="s">
        <v>4</v>
      </c>
      <c r="P110" t="s">
        <v>164</v>
      </c>
      <c r="Q110">
        <v>281</v>
      </c>
    </row>
    <row r="111" spans="1:17" x14ac:dyDescent="0.3">
      <c r="A111" t="s">
        <v>1116</v>
      </c>
      <c r="B111" t="s">
        <v>1799</v>
      </c>
      <c r="C111" s="204">
        <v>9898</v>
      </c>
      <c r="D111" s="172">
        <v>332120</v>
      </c>
      <c r="E111" s="148" t="s">
        <v>1495</v>
      </c>
      <c r="F111" s="148" t="s">
        <v>1490</v>
      </c>
      <c r="G111" s="205" t="s">
        <v>123</v>
      </c>
      <c r="H111" s="136" t="s">
        <v>1280</v>
      </c>
      <c r="I111" t="s">
        <v>1800</v>
      </c>
      <c r="J111" s="136" t="s">
        <v>651</v>
      </c>
      <c r="K111" s="136" t="s">
        <v>123</v>
      </c>
      <c r="L111">
        <v>1404964</v>
      </c>
      <c r="M111">
        <v>63.0341667</v>
      </c>
      <c r="N111">
        <v>-163.55333329999999</v>
      </c>
      <c r="O111" t="s">
        <v>9</v>
      </c>
      <c r="P111" t="s">
        <v>123</v>
      </c>
      <c r="Q111">
        <v>285</v>
      </c>
    </row>
    <row r="112" spans="1:17" x14ac:dyDescent="0.3">
      <c r="A112" s="192" t="s">
        <v>1249</v>
      </c>
      <c r="B112" s="192" t="s">
        <v>1511</v>
      </c>
      <c r="C112" s="206">
        <v>11591</v>
      </c>
      <c r="D112" s="207">
        <v>332200</v>
      </c>
      <c r="E112" s="148" t="s">
        <v>1495</v>
      </c>
      <c r="F112" s="148" t="s">
        <v>1490</v>
      </c>
      <c r="G112" s="208" t="s">
        <v>362</v>
      </c>
      <c r="H112" s="208" t="s">
        <v>1273</v>
      </c>
      <c r="I112" s="192" t="s">
        <v>1512</v>
      </c>
      <c r="J112" s="192" t="s">
        <v>992</v>
      </c>
      <c r="K112" s="192" t="s">
        <v>362</v>
      </c>
      <c r="L112" s="192">
        <v>1405922</v>
      </c>
      <c r="M112" s="192">
        <v>65.001111100000003</v>
      </c>
      <c r="N112" s="192">
        <v>-150.63388889999999</v>
      </c>
      <c r="O112" s="192" t="s">
        <v>14</v>
      </c>
      <c r="P112" s="192" t="s">
        <v>362</v>
      </c>
      <c r="Q112">
        <v>289</v>
      </c>
    </row>
    <row r="113" spans="1:17" x14ac:dyDescent="0.3">
      <c r="A113" s="192" t="s">
        <v>1236</v>
      </c>
      <c r="B113" s="192" t="s">
        <v>1581</v>
      </c>
      <c r="C113" s="206" t="s">
        <v>1498</v>
      </c>
      <c r="D113" s="207">
        <v>332520</v>
      </c>
      <c r="E113" s="148" t="s">
        <v>1456</v>
      </c>
      <c r="F113" s="148" t="s">
        <v>1490</v>
      </c>
      <c r="G113" s="208" t="s">
        <v>333</v>
      </c>
      <c r="H113" s="208" t="s">
        <v>332</v>
      </c>
      <c r="I113" s="192" t="s">
        <v>1582</v>
      </c>
      <c r="J113" s="192" t="s">
        <v>962</v>
      </c>
      <c r="K113" s="192" t="s">
        <v>333</v>
      </c>
      <c r="L113" s="192">
        <v>1408519</v>
      </c>
      <c r="M113" s="192">
        <v>65.504999999999995</v>
      </c>
      <c r="N113" s="192">
        <v>-150.16999999999999</v>
      </c>
      <c r="O113" s="192" t="s">
        <v>14</v>
      </c>
      <c r="P113" t="s">
        <v>333</v>
      </c>
      <c r="Q113">
        <v>289</v>
      </c>
    </row>
    <row r="114" spans="1:17" x14ac:dyDescent="0.3">
      <c r="A114" s="192" t="s">
        <v>1264</v>
      </c>
      <c r="B114" s="192" t="s">
        <v>1562</v>
      </c>
      <c r="C114" s="207">
        <v>29297</v>
      </c>
      <c r="D114" s="207">
        <v>332460</v>
      </c>
      <c r="E114" s="148" t="s">
        <v>1495</v>
      </c>
      <c r="F114" s="148" t="s">
        <v>1490</v>
      </c>
      <c r="G114" s="192" t="s">
        <v>320</v>
      </c>
      <c r="H114" s="192" t="s">
        <v>319</v>
      </c>
      <c r="I114" s="192" t="s">
        <v>1563</v>
      </c>
      <c r="J114" s="192" t="s">
        <v>951</v>
      </c>
      <c r="K114" s="192" t="s">
        <v>320</v>
      </c>
      <c r="L114" s="192">
        <v>1424201</v>
      </c>
      <c r="M114" s="192">
        <v>57.960833299999997</v>
      </c>
      <c r="N114" s="192">
        <v>-136.22749999999999</v>
      </c>
      <c r="O114" s="192" t="s">
        <v>13</v>
      </c>
      <c r="P114" s="192" t="s">
        <v>320</v>
      </c>
      <c r="Q114">
        <v>291</v>
      </c>
    </row>
    <row r="115" spans="1:17" x14ac:dyDescent="0.3">
      <c r="A115" t="s">
        <v>1198</v>
      </c>
      <c r="B115" t="s">
        <v>1801</v>
      </c>
      <c r="C115" s="148">
        <v>10451</v>
      </c>
      <c r="D115" s="148">
        <v>332130</v>
      </c>
      <c r="E115" s="148" t="s">
        <v>1495</v>
      </c>
      <c r="F115" s="148" t="s">
        <v>1490</v>
      </c>
      <c r="G115" t="s">
        <v>261</v>
      </c>
      <c r="H115" t="s">
        <v>260</v>
      </c>
      <c r="I115" t="s">
        <v>1802</v>
      </c>
      <c r="J115" t="s">
        <v>878</v>
      </c>
      <c r="K115" t="s">
        <v>261</v>
      </c>
      <c r="L115">
        <v>1413378</v>
      </c>
      <c r="M115">
        <v>66.898333300000004</v>
      </c>
      <c r="N115">
        <v>-162.59666669999999</v>
      </c>
      <c r="O115" t="s">
        <v>11</v>
      </c>
      <c r="P115" t="s">
        <v>261</v>
      </c>
      <c r="Q115">
        <v>291</v>
      </c>
    </row>
    <row r="116" spans="1:17" x14ac:dyDescent="0.3">
      <c r="A116" s="192" t="s">
        <v>1167</v>
      </c>
      <c r="B116" s="192" t="s">
        <v>1698</v>
      </c>
      <c r="C116" s="206">
        <v>3522</v>
      </c>
      <c r="D116" s="207"/>
      <c r="E116" s="148" t="s">
        <v>1490</v>
      </c>
      <c r="F116" s="148" t="s">
        <v>1456</v>
      </c>
      <c r="G116" s="208" t="s">
        <v>189</v>
      </c>
      <c r="H116" s="208" t="s">
        <v>189</v>
      </c>
      <c r="I116" s="192" t="s">
        <v>1663</v>
      </c>
      <c r="J116" s="192" t="s">
        <v>585</v>
      </c>
      <c r="K116" s="192" t="s">
        <v>157</v>
      </c>
      <c r="L116" s="192">
        <v>1398242</v>
      </c>
      <c r="M116" s="192">
        <v>61.2180556</v>
      </c>
      <c r="N116" s="192">
        <v>-149.9002778</v>
      </c>
      <c r="O116" s="192" t="s">
        <v>12</v>
      </c>
      <c r="P116" s="192" t="s">
        <v>525</v>
      </c>
      <c r="Q116">
        <v>293</v>
      </c>
    </row>
    <row r="117" spans="1:17" x14ac:dyDescent="0.3">
      <c r="A117" s="192" t="s">
        <v>1156</v>
      </c>
      <c r="B117" s="192" t="s">
        <v>1691</v>
      </c>
      <c r="C117" s="206">
        <v>878</v>
      </c>
      <c r="D117" s="207">
        <v>331780</v>
      </c>
      <c r="E117" s="148" t="s">
        <v>1495</v>
      </c>
      <c r="F117" s="148" t="s">
        <v>1490</v>
      </c>
      <c r="G117" s="208" t="s">
        <v>166</v>
      </c>
      <c r="H117" s="192" t="s">
        <v>165</v>
      </c>
      <c r="I117" s="192" t="s">
        <v>1692</v>
      </c>
      <c r="J117" s="192" t="s">
        <v>737</v>
      </c>
      <c r="K117" s="192" t="s">
        <v>166</v>
      </c>
      <c r="L117" s="192">
        <v>1699811</v>
      </c>
      <c r="M117" s="192">
        <v>60.866944400000001</v>
      </c>
      <c r="N117" s="192">
        <v>-162.27305559999999</v>
      </c>
      <c r="O117" s="192" t="s">
        <v>9</v>
      </c>
      <c r="P117" s="192" t="s">
        <v>166</v>
      </c>
      <c r="Q117">
        <v>319</v>
      </c>
    </row>
    <row r="118" spans="1:17" x14ac:dyDescent="0.3">
      <c r="A118" t="s">
        <v>1165</v>
      </c>
      <c r="B118" t="s">
        <v>1715</v>
      </c>
      <c r="C118" s="148">
        <v>3421</v>
      </c>
      <c r="D118" s="148">
        <v>331860</v>
      </c>
      <c r="E118" s="148" t="s">
        <v>1495</v>
      </c>
      <c r="F118" s="148" t="s">
        <v>1490</v>
      </c>
      <c r="G118" t="s">
        <v>182</v>
      </c>
      <c r="H118" t="s">
        <v>181</v>
      </c>
      <c r="I118" t="s">
        <v>1716</v>
      </c>
      <c r="J118" t="s">
        <v>759</v>
      </c>
      <c r="K118" t="s">
        <v>182</v>
      </c>
      <c r="L118">
        <v>1400269</v>
      </c>
      <c r="M118">
        <v>56.295277800000001</v>
      </c>
      <c r="N118">
        <v>-158.40222220000001</v>
      </c>
      <c r="O118" t="s">
        <v>6</v>
      </c>
      <c r="P118" t="s">
        <v>182</v>
      </c>
      <c r="Q118">
        <v>330</v>
      </c>
    </row>
    <row r="119" spans="1:17" x14ac:dyDescent="0.3">
      <c r="A119" s="192" t="s">
        <v>1182</v>
      </c>
      <c r="B119" s="192" t="s">
        <v>1733</v>
      </c>
      <c r="C119" s="207">
        <v>19558</v>
      </c>
      <c r="D119" s="207"/>
      <c r="E119" s="148" t="s">
        <v>1490</v>
      </c>
      <c r="F119" s="148" t="s">
        <v>1456</v>
      </c>
      <c r="G119" s="209" t="s">
        <v>229</v>
      </c>
      <c r="H119" s="209" t="s">
        <v>229</v>
      </c>
      <c r="I119" s="192" t="s">
        <v>1663</v>
      </c>
      <c r="J119" s="192" t="s">
        <v>585</v>
      </c>
      <c r="K119" s="192" t="s">
        <v>826</v>
      </c>
      <c r="L119" s="192">
        <v>1413141</v>
      </c>
      <c r="M119" s="192">
        <v>59.642499999999998</v>
      </c>
      <c r="N119" s="192">
        <v>-151.5483333</v>
      </c>
      <c r="O119" s="192" t="s">
        <v>12</v>
      </c>
      <c r="P119" s="192" t="s">
        <v>1183</v>
      </c>
      <c r="Q119">
        <v>337</v>
      </c>
    </row>
    <row r="120" spans="1:17" x14ac:dyDescent="0.3">
      <c r="A120" s="192" t="s">
        <v>1234</v>
      </c>
      <c r="B120" s="192" t="s">
        <v>1578</v>
      </c>
      <c r="C120" s="207" t="s">
        <v>1498</v>
      </c>
      <c r="D120" s="207">
        <v>332500</v>
      </c>
      <c r="E120" s="148" t="s">
        <v>1456</v>
      </c>
      <c r="F120" s="148" t="s">
        <v>1490</v>
      </c>
      <c r="G120" s="209" t="s">
        <v>329</v>
      </c>
      <c r="H120" s="209" t="s">
        <v>328</v>
      </c>
      <c r="I120" s="192" t="s">
        <v>1579</v>
      </c>
      <c r="J120" s="192" t="s">
        <v>958</v>
      </c>
      <c r="K120" s="192" t="s">
        <v>329</v>
      </c>
      <c r="L120" s="192">
        <v>1419072</v>
      </c>
      <c r="M120" s="192">
        <v>56.932561399999997</v>
      </c>
      <c r="N120" s="192">
        <v>-158.6249699</v>
      </c>
      <c r="O120" s="192" t="s">
        <v>6</v>
      </c>
      <c r="P120" s="192" t="s">
        <v>329</v>
      </c>
      <c r="Q120">
        <v>339</v>
      </c>
    </row>
    <row r="121" spans="1:17" x14ac:dyDescent="0.3">
      <c r="A121" t="s">
        <v>1178</v>
      </c>
      <c r="B121" t="s">
        <v>1706</v>
      </c>
      <c r="C121" s="148">
        <v>6111</v>
      </c>
      <c r="D121" s="148">
        <v>331830</v>
      </c>
      <c r="E121" s="148" t="s">
        <v>1495</v>
      </c>
      <c r="F121" s="148" t="s">
        <v>1490</v>
      </c>
      <c r="G121" s="26" t="s">
        <v>219</v>
      </c>
      <c r="H121" s="26" t="s">
        <v>1707</v>
      </c>
      <c r="I121" t="s">
        <v>1705</v>
      </c>
      <c r="J121" t="s">
        <v>810</v>
      </c>
      <c r="K121" t="s">
        <v>219</v>
      </c>
      <c r="L121">
        <v>1400106</v>
      </c>
      <c r="M121">
        <v>65.572500000000005</v>
      </c>
      <c r="N121">
        <v>-144.80305559999999</v>
      </c>
      <c r="O121" t="s">
        <v>14</v>
      </c>
      <c r="P121" t="s">
        <v>219</v>
      </c>
      <c r="Q121">
        <v>340</v>
      </c>
    </row>
    <row r="122" spans="1:17" x14ac:dyDescent="0.3">
      <c r="A122" t="s">
        <v>1203</v>
      </c>
      <c r="B122" t="s">
        <v>1506</v>
      </c>
      <c r="C122" s="148" t="s">
        <v>1498</v>
      </c>
      <c r="D122" s="148">
        <v>332180</v>
      </c>
      <c r="E122" s="148" t="s">
        <v>1456</v>
      </c>
      <c r="F122" s="148" t="s">
        <v>1490</v>
      </c>
      <c r="G122" s="26" t="s">
        <v>271</v>
      </c>
      <c r="H122" s="26" t="s">
        <v>270</v>
      </c>
      <c r="I122" t="s">
        <v>1507</v>
      </c>
      <c r="J122" t="s">
        <v>888</v>
      </c>
      <c r="K122" t="s">
        <v>271</v>
      </c>
      <c r="L122">
        <v>1405300</v>
      </c>
      <c r="M122">
        <v>59.114166699999998</v>
      </c>
      <c r="N122">
        <v>-156.85888890000001</v>
      </c>
      <c r="O122" t="s">
        <v>6</v>
      </c>
      <c r="P122" t="s">
        <v>271</v>
      </c>
      <c r="Q122">
        <v>343</v>
      </c>
    </row>
    <row r="123" spans="1:17" x14ac:dyDescent="0.3">
      <c r="A123" s="192" t="s">
        <v>1164</v>
      </c>
      <c r="B123" s="192" t="s">
        <v>1720</v>
      </c>
      <c r="C123" s="207" t="s">
        <v>1498</v>
      </c>
      <c r="D123" s="207">
        <v>331880</v>
      </c>
      <c r="E123" s="148" t="s">
        <v>1456</v>
      </c>
      <c r="F123" s="148" t="s">
        <v>1490</v>
      </c>
      <c r="G123" s="209" t="s">
        <v>186</v>
      </c>
      <c r="H123" s="209" t="s">
        <v>185</v>
      </c>
      <c r="I123" s="192" t="s">
        <v>1721</v>
      </c>
      <c r="J123" s="192" t="s">
        <v>757</v>
      </c>
      <c r="K123" s="192" t="s">
        <v>186</v>
      </c>
      <c r="L123" s="192">
        <v>1893911</v>
      </c>
      <c r="M123" s="192">
        <v>56.255555600000001</v>
      </c>
      <c r="N123" s="192">
        <v>-158.76249999999999</v>
      </c>
      <c r="O123" s="192" t="s">
        <v>6</v>
      </c>
      <c r="P123" s="192" t="s">
        <v>186</v>
      </c>
      <c r="Q123">
        <v>344</v>
      </c>
    </row>
    <row r="124" spans="1:17" x14ac:dyDescent="0.3">
      <c r="A124" t="s">
        <v>1464</v>
      </c>
      <c r="B124" t="s">
        <v>1671</v>
      </c>
      <c r="C124" s="148">
        <v>288</v>
      </c>
      <c r="D124" s="148"/>
      <c r="E124" s="148" t="s">
        <v>1495</v>
      </c>
      <c r="F124" s="148" t="s">
        <v>1456</v>
      </c>
      <c r="G124" s="26" t="s">
        <v>1293</v>
      </c>
      <c r="H124" s="26" t="s">
        <v>1293</v>
      </c>
      <c r="I124" t="s">
        <v>1663</v>
      </c>
      <c r="J124" t="s">
        <v>585</v>
      </c>
      <c r="O124" t="s">
        <v>12</v>
      </c>
      <c r="Q124">
        <v>345</v>
      </c>
    </row>
    <row r="125" spans="1:17" x14ac:dyDescent="0.3">
      <c r="A125" t="s">
        <v>1060</v>
      </c>
      <c r="B125" t="s">
        <v>1585</v>
      </c>
      <c r="C125" s="148">
        <v>24486</v>
      </c>
      <c r="D125" s="148">
        <v>331040</v>
      </c>
      <c r="E125" s="148" t="s">
        <v>1495</v>
      </c>
      <c r="F125" s="148" t="s">
        <v>1490</v>
      </c>
      <c r="G125" t="s">
        <v>68</v>
      </c>
      <c r="H125" t="s">
        <v>67</v>
      </c>
      <c r="I125" t="s">
        <v>1586</v>
      </c>
      <c r="J125" t="s">
        <v>569</v>
      </c>
      <c r="K125" t="s">
        <v>68</v>
      </c>
      <c r="L125">
        <v>1418123</v>
      </c>
      <c r="M125">
        <v>54.135555600000004</v>
      </c>
      <c r="N125">
        <v>-165.77305559999999</v>
      </c>
      <c r="O125" t="s">
        <v>4</v>
      </c>
      <c r="P125" t="s">
        <v>68</v>
      </c>
      <c r="Q125">
        <v>353</v>
      </c>
    </row>
    <row r="126" spans="1:17" x14ac:dyDescent="0.3">
      <c r="A126" s="192" t="s">
        <v>1169</v>
      </c>
      <c r="B126" s="192" t="s">
        <v>1727</v>
      </c>
      <c r="C126" s="207" t="s">
        <v>1498</v>
      </c>
      <c r="D126" s="207">
        <v>331910</v>
      </c>
      <c r="E126" s="148" t="s">
        <v>1456</v>
      </c>
      <c r="F126" s="148" t="s">
        <v>1490</v>
      </c>
      <c r="G126" s="209" t="s">
        <v>196</v>
      </c>
      <c r="H126" s="209" t="s">
        <v>195</v>
      </c>
      <c r="I126" s="192" t="s">
        <v>1728</v>
      </c>
      <c r="J126" s="192" t="s">
        <v>771</v>
      </c>
      <c r="K126" s="192" t="s">
        <v>196</v>
      </c>
      <c r="L126" s="192">
        <v>1400426</v>
      </c>
      <c r="M126" s="192">
        <v>58.844166700000002</v>
      </c>
      <c r="N126" s="192">
        <v>-158.55083329999999</v>
      </c>
      <c r="O126" s="192" t="s">
        <v>6</v>
      </c>
      <c r="P126" s="192" t="s">
        <v>196</v>
      </c>
      <c r="Q126">
        <v>357</v>
      </c>
    </row>
    <row r="127" spans="1:17" x14ac:dyDescent="0.3">
      <c r="A127" s="192" t="s">
        <v>1241</v>
      </c>
      <c r="B127" s="192" t="s">
        <v>1650</v>
      </c>
      <c r="C127" s="207">
        <v>17271</v>
      </c>
      <c r="D127" s="207"/>
      <c r="E127" s="148" t="s">
        <v>1495</v>
      </c>
      <c r="F127" s="148" t="s">
        <v>1490</v>
      </c>
      <c r="G127" s="209" t="s">
        <v>342</v>
      </c>
      <c r="H127" s="209" t="s">
        <v>342</v>
      </c>
      <c r="I127" s="192" t="s">
        <v>1651</v>
      </c>
      <c r="J127" s="192" t="s">
        <v>971</v>
      </c>
      <c r="K127" s="192" t="s">
        <v>343</v>
      </c>
      <c r="L127" s="192">
        <v>1414736</v>
      </c>
      <c r="M127" s="192">
        <v>57.0530556</v>
      </c>
      <c r="N127" s="192">
        <v>-135.33000000000001</v>
      </c>
      <c r="O127" s="192" t="s">
        <v>13</v>
      </c>
      <c r="P127" s="192" t="s">
        <v>343</v>
      </c>
      <c r="Q127">
        <v>360</v>
      </c>
    </row>
    <row r="128" spans="1:17" x14ac:dyDescent="0.3">
      <c r="A128" s="192" t="s">
        <v>1233</v>
      </c>
      <c r="B128" s="192" t="s">
        <v>1566</v>
      </c>
      <c r="C128" s="207" t="s">
        <v>1498</v>
      </c>
      <c r="D128" s="207">
        <v>332480</v>
      </c>
      <c r="E128" s="148" t="s">
        <v>1456</v>
      </c>
      <c r="F128" s="148" t="s">
        <v>1490</v>
      </c>
      <c r="G128" s="209" t="s">
        <v>325</v>
      </c>
      <c r="H128" s="209" t="s">
        <v>324</v>
      </c>
      <c r="I128" s="192" t="s">
        <v>1567</v>
      </c>
      <c r="J128" s="192" t="s">
        <v>956</v>
      </c>
      <c r="K128" s="192" t="s">
        <v>325</v>
      </c>
      <c r="L128" s="192">
        <v>1407992</v>
      </c>
      <c r="M128" s="192">
        <v>57.564166700000001</v>
      </c>
      <c r="N128" s="192">
        <v>-157.5791667</v>
      </c>
      <c r="O128" s="192" t="s">
        <v>6</v>
      </c>
      <c r="P128" s="192" t="s">
        <v>325</v>
      </c>
      <c r="Q128">
        <v>363</v>
      </c>
    </row>
    <row r="129" spans="1:17" x14ac:dyDescent="0.3">
      <c r="A129" t="s">
        <v>1172</v>
      </c>
      <c r="B129" t="s">
        <v>1739</v>
      </c>
      <c r="C129" s="148" t="s">
        <v>1498</v>
      </c>
      <c r="D129" s="148">
        <v>331930</v>
      </c>
      <c r="E129" s="148" t="s">
        <v>1456</v>
      </c>
      <c r="F129" s="148" t="s">
        <v>1490</v>
      </c>
      <c r="G129" t="s">
        <v>399</v>
      </c>
      <c r="H129" t="s">
        <v>398</v>
      </c>
      <c r="I129" t="s">
        <v>1740</v>
      </c>
      <c r="J129" t="s">
        <v>786</v>
      </c>
      <c r="K129" t="s">
        <v>399</v>
      </c>
      <c r="L129">
        <v>1401213</v>
      </c>
      <c r="M129">
        <v>65.753765200000004</v>
      </c>
      <c r="N129">
        <v>-168.92314999999999</v>
      </c>
      <c r="O129" t="s">
        <v>5</v>
      </c>
      <c r="P129" t="s">
        <v>399</v>
      </c>
      <c r="Q129">
        <v>364</v>
      </c>
    </row>
    <row r="130" spans="1:17" x14ac:dyDescent="0.3">
      <c r="A130" t="s">
        <v>1217</v>
      </c>
      <c r="B130" t="s">
        <v>1534</v>
      </c>
      <c r="C130" s="148">
        <v>13477</v>
      </c>
      <c r="D130" s="148">
        <v>332320</v>
      </c>
      <c r="E130" s="148" t="s">
        <v>1495</v>
      </c>
      <c r="F130" s="148" t="s">
        <v>1490</v>
      </c>
      <c r="G130" t="s">
        <v>296</v>
      </c>
      <c r="H130" t="s">
        <v>295</v>
      </c>
      <c r="I130" t="s">
        <v>1535</v>
      </c>
      <c r="J130" t="s">
        <v>920</v>
      </c>
      <c r="K130" t="s">
        <v>296</v>
      </c>
      <c r="L130">
        <v>1418948</v>
      </c>
      <c r="M130">
        <v>56.000615199999999</v>
      </c>
      <c r="N130">
        <v>-161.206974</v>
      </c>
      <c r="O130" t="s">
        <v>4</v>
      </c>
      <c r="P130" t="s">
        <v>296</v>
      </c>
      <c r="Q130">
        <v>365</v>
      </c>
    </row>
    <row r="131" spans="1:17" x14ac:dyDescent="0.3">
      <c r="A131" t="s">
        <v>1168</v>
      </c>
      <c r="B131" t="s">
        <v>1725</v>
      </c>
      <c r="C131" s="148" t="s">
        <v>1498</v>
      </c>
      <c r="D131" s="148">
        <v>331900</v>
      </c>
      <c r="E131" s="148" t="s">
        <v>1456</v>
      </c>
      <c r="F131" s="148" t="s">
        <v>1490</v>
      </c>
      <c r="G131" t="s">
        <v>194</v>
      </c>
      <c r="H131" t="s">
        <v>193</v>
      </c>
      <c r="I131" t="s">
        <v>1726</v>
      </c>
      <c r="J131" t="s">
        <v>767</v>
      </c>
      <c r="K131" t="s">
        <v>194</v>
      </c>
      <c r="L131">
        <v>1400404</v>
      </c>
      <c r="M131">
        <v>65.825555600000001</v>
      </c>
      <c r="N131">
        <v>-144.06055559999999</v>
      </c>
      <c r="O131" t="s">
        <v>14</v>
      </c>
      <c r="P131" t="s">
        <v>194</v>
      </c>
      <c r="Q131">
        <v>369</v>
      </c>
    </row>
    <row r="132" spans="1:17" x14ac:dyDescent="0.3">
      <c r="A132" t="s">
        <v>1157</v>
      </c>
      <c r="B132" t="s">
        <v>1652</v>
      </c>
      <c r="C132" s="148">
        <v>1276</v>
      </c>
      <c r="D132" s="148"/>
      <c r="E132" s="148" t="s">
        <v>1495</v>
      </c>
      <c r="F132" s="148" t="s">
        <v>1490</v>
      </c>
      <c r="G132" t="s">
        <v>169</v>
      </c>
      <c r="H132" t="s">
        <v>169</v>
      </c>
      <c r="I132" t="s">
        <v>1653</v>
      </c>
      <c r="J132" t="s">
        <v>742</v>
      </c>
      <c r="K132" t="s">
        <v>741</v>
      </c>
      <c r="L132">
        <v>1398635</v>
      </c>
      <c r="M132">
        <v>71.290555600000005</v>
      </c>
      <c r="N132">
        <v>-156.7886111</v>
      </c>
      <c r="O132" t="s">
        <v>10</v>
      </c>
      <c r="P132" t="s">
        <v>741</v>
      </c>
      <c r="Q132">
        <v>373</v>
      </c>
    </row>
    <row r="133" spans="1:17" x14ac:dyDescent="0.3">
      <c r="A133" t="s">
        <v>1470</v>
      </c>
      <c r="B133" t="s">
        <v>1681</v>
      </c>
      <c r="C133" s="148">
        <v>19511</v>
      </c>
      <c r="D133" s="148"/>
      <c r="E133" s="148" t="s">
        <v>1495</v>
      </c>
      <c r="F133" s="148" t="s">
        <v>1456</v>
      </c>
      <c r="G133" t="s">
        <v>1027</v>
      </c>
      <c r="H133" t="s">
        <v>1027</v>
      </c>
      <c r="I133" t="s">
        <v>1663</v>
      </c>
      <c r="J133" t="s">
        <v>585</v>
      </c>
      <c r="O133" t="s">
        <v>12</v>
      </c>
      <c r="P133" t="s">
        <v>1027</v>
      </c>
      <c r="Q133">
        <v>375</v>
      </c>
    </row>
    <row r="134" spans="1:17" x14ac:dyDescent="0.3">
      <c r="A134" t="s">
        <v>1155</v>
      </c>
      <c r="B134" t="s">
        <v>1687</v>
      </c>
      <c r="C134" s="148">
        <v>56256</v>
      </c>
      <c r="D134" s="148">
        <v>331750</v>
      </c>
      <c r="E134" s="148" t="s">
        <v>1495</v>
      </c>
      <c r="F134" s="148" t="s">
        <v>1490</v>
      </c>
      <c r="G134" t="s">
        <v>164</v>
      </c>
      <c r="H134" t="s">
        <v>163</v>
      </c>
      <c r="I134" t="s">
        <v>1688</v>
      </c>
      <c r="J134" t="s">
        <v>735</v>
      </c>
      <c r="K134" t="s">
        <v>164</v>
      </c>
      <c r="L134">
        <v>1418170</v>
      </c>
      <c r="M134">
        <v>52.196111100000003</v>
      </c>
      <c r="N134">
        <v>-174.2005556</v>
      </c>
      <c r="O134" t="s">
        <v>4</v>
      </c>
      <c r="P134" t="s">
        <v>164</v>
      </c>
      <c r="Q134">
        <v>376</v>
      </c>
    </row>
    <row r="135" spans="1:17" x14ac:dyDescent="0.3">
      <c r="A135" t="s">
        <v>1257</v>
      </c>
      <c r="B135" t="s">
        <v>1636</v>
      </c>
      <c r="C135" s="148">
        <v>19454</v>
      </c>
      <c r="D135" s="148">
        <v>332860</v>
      </c>
      <c r="E135" s="148" t="s">
        <v>1495</v>
      </c>
      <c r="F135" s="148" t="s">
        <v>1490</v>
      </c>
      <c r="G135" t="s">
        <v>408</v>
      </c>
      <c r="H135" t="s">
        <v>375</v>
      </c>
      <c r="I135" t="s">
        <v>1637</v>
      </c>
      <c r="J135" t="s">
        <v>1019</v>
      </c>
      <c r="K135" t="s">
        <v>408</v>
      </c>
      <c r="L135">
        <v>1419424</v>
      </c>
      <c r="M135">
        <v>53.873611099999998</v>
      </c>
      <c r="N135">
        <v>-166.53666670000001</v>
      </c>
      <c r="O135" t="s">
        <v>4</v>
      </c>
      <c r="P135" t="s">
        <v>408</v>
      </c>
      <c r="Q135">
        <v>383</v>
      </c>
    </row>
    <row r="136" spans="1:17" x14ac:dyDescent="0.3">
      <c r="A136" t="s">
        <v>1115</v>
      </c>
      <c r="B136" t="s">
        <v>1792</v>
      </c>
      <c r="C136" s="148" t="s">
        <v>1498</v>
      </c>
      <c r="D136" s="148">
        <v>332090</v>
      </c>
      <c r="E136" s="148" t="s">
        <v>1456</v>
      </c>
      <c r="F136" s="148" t="s">
        <v>1490</v>
      </c>
      <c r="G136" t="s">
        <v>256</v>
      </c>
      <c r="H136" t="s">
        <v>255</v>
      </c>
      <c r="I136" t="s">
        <v>1604</v>
      </c>
      <c r="J136" t="s">
        <v>680</v>
      </c>
      <c r="K136" t="s">
        <v>256</v>
      </c>
      <c r="L136">
        <v>1413362</v>
      </c>
      <c r="M136">
        <v>66.907222200000007</v>
      </c>
      <c r="N136">
        <v>-156.8811111</v>
      </c>
      <c r="O136" t="s">
        <v>11</v>
      </c>
      <c r="P136" t="s">
        <v>256</v>
      </c>
      <c r="Q136">
        <v>394</v>
      </c>
    </row>
    <row r="137" spans="1:17" x14ac:dyDescent="0.3">
      <c r="A137" t="s">
        <v>1201</v>
      </c>
      <c r="B137" t="s">
        <v>1502</v>
      </c>
      <c r="C137" s="148">
        <v>10491</v>
      </c>
      <c r="D137" s="148">
        <v>332160</v>
      </c>
      <c r="E137" s="148" t="s">
        <v>1495</v>
      </c>
      <c r="F137" s="148" t="s">
        <v>1490</v>
      </c>
      <c r="G137" t="s">
        <v>267</v>
      </c>
      <c r="H137" t="s">
        <v>266</v>
      </c>
      <c r="I137" t="s">
        <v>1503</v>
      </c>
      <c r="J137" t="s">
        <v>884</v>
      </c>
      <c r="K137" t="s">
        <v>267</v>
      </c>
      <c r="L137">
        <v>1405122</v>
      </c>
      <c r="M137">
        <v>59.864444399999996</v>
      </c>
      <c r="N137">
        <v>-163.13416670000001</v>
      </c>
      <c r="O137" t="s">
        <v>9</v>
      </c>
      <c r="P137" t="s">
        <v>267</v>
      </c>
      <c r="Q137">
        <v>395</v>
      </c>
    </row>
    <row r="138" spans="1:17" x14ac:dyDescent="0.3">
      <c r="A138" s="192" t="s">
        <v>1258</v>
      </c>
      <c r="B138" s="192" t="s">
        <v>1537</v>
      </c>
      <c r="C138" s="207" t="s">
        <v>1498</v>
      </c>
      <c r="D138" s="207">
        <v>332870</v>
      </c>
      <c r="E138" s="148" t="s">
        <v>1456</v>
      </c>
      <c r="F138" s="148" t="s">
        <v>1490</v>
      </c>
      <c r="G138" s="192" t="s">
        <v>410</v>
      </c>
      <c r="H138" s="192" t="s">
        <v>409</v>
      </c>
      <c r="I138" s="192" t="s">
        <v>1538</v>
      </c>
      <c r="J138" s="192" t="s">
        <v>1022</v>
      </c>
      <c r="K138" s="192" t="s">
        <v>410</v>
      </c>
      <c r="L138" s="192">
        <v>1406985</v>
      </c>
      <c r="M138" s="192">
        <v>60.942777800000002</v>
      </c>
      <c r="N138" s="192">
        <v>-164.62944440000001</v>
      </c>
      <c r="O138" s="192" t="s">
        <v>9</v>
      </c>
      <c r="P138" t="s">
        <v>410</v>
      </c>
      <c r="Q138">
        <v>399</v>
      </c>
    </row>
    <row r="139" spans="1:17" x14ac:dyDescent="0.3">
      <c r="A139" t="s">
        <v>1186</v>
      </c>
      <c r="B139" t="s">
        <v>1775</v>
      </c>
      <c r="C139" s="148">
        <v>9188</v>
      </c>
      <c r="D139" s="148">
        <v>332050</v>
      </c>
      <c r="E139" s="148" t="s">
        <v>1495</v>
      </c>
      <c r="F139" s="148" t="s">
        <v>1490</v>
      </c>
      <c r="G139" t="s">
        <v>838</v>
      </c>
      <c r="H139" t="s">
        <v>238</v>
      </c>
      <c r="I139" t="s">
        <v>1776</v>
      </c>
      <c r="J139" t="s">
        <v>837</v>
      </c>
      <c r="K139" t="s">
        <v>535</v>
      </c>
      <c r="L139">
        <v>1403763</v>
      </c>
      <c r="M139">
        <v>59.7567965</v>
      </c>
      <c r="N139">
        <v>-154.91108370000001</v>
      </c>
      <c r="O139" t="s">
        <v>6</v>
      </c>
      <c r="P139" t="s">
        <v>838</v>
      </c>
      <c r="Q139">
        <v>407</v>
      </c>
    </row>
    <row r="140" spans="1:17" x14ac:dyDescent="0.3">
      <c r="A140" t="s">
        <v>1202</v>
      </c>
      <c r="B140" t="s">
        <v>1504</v>
      </c>
      <c r="C140" s="148">
        <v>10716</v>
      </c>
      <c r="D140" s="148">
        <v>332170</v>
      </c>
      <c r="E140" s="148" t="s">
        <v>1495</v>
      </c>
      <c r="F140" s="148" t="s">
        <v>1490</v>
      </c>
      <c r="G140" t="s">
        <v>269</v>
      </c>
      <c r="H140" t="s">
        <v>268</v>
      </c>
      <c r="I140" t="s">
        <v>1505</v>
      </c>
      <c r="J140" t="s">
        <v>886</v>
      </c>
      <c r="K140" t="s">
        <v>269</v>
      </c>
      <c r="L140">
        <v>1405216</v>
      </c>
      <c r="M140">
        <v>57.54</v>
      </c>
      <c r="N140">
        <v>-153.97861109999999</v>
      </c>
      <c r="O140" t="s">
        <v>8</v>
      </c>
      <c r="P140" t="s">
        <v>269</v>
      </c>
      <c r="Q140">
        <v>408</v>
      </c>
    </row>
    <row r="141" spans="1:17" x14ac:dyDescent="0.3">
      <c r="A141" t="s">
        <v>1235</v>
      </c>
      <c r="B141" t="s">
        <v>1797</v>
      </c>
      <c r="C141" s="148" t="s">
        <v>1498</v>
      </c>
      <c r="D141" s="148">
        <v>332510</v>
      </c>
      <c r="E141" s="148" t="s">
        <v>1456</v>
      </c>
      <c r="F141" s="148" t="s">
        <v>1490</v>
      </c>
      <c r="G141" t="s">
        <v>331</v>
      </c>
      <c r="H141" t="s">
        <v>330</v>
      </c>
      <c r="I141" t="s">
        <v>1798</v>
      </c>
      <c r="J141" t="s">
        <v>960</v>
      </c>
      <c r="K141" t="s">
        <v>331</v>
      </c>
      <c r="L141">
        <v>1404934</v>
      </c>
      <c r="M141">
        <v>59.953273099999997</v>
      </c>
      <c r="N141">
        <v>-162.8951327</v>
      </c>
      <c r="O141" t="s">
        <v>9</v>
      </c>
      <c r="P141" t="s">
        <v>331</v>
      </c>
      <c r="Q141">
        <v>410</v>
      </c>
    </row>
    <row r="142" spans="1:17" x14ac:dyDescent="0.3">
      <c r="A142" t="s">
        <v>1153</v>
      </c>
      <c r="B142" t="s">
        <v>1679</v>
      </c>
      <c r="C142" s="148">
        <v>4959</v>
      </c>
      <c r="D142" s="148">
        <v>331760</v>
      </c>
      <c r="E142" s="148" t="s">
        <v>1495</v>
      </c>
      <c r="F142" s="148" t="s">
        <v>1490</v>
      </c>
      <c r="G142" t="s">
        <v>160</v>
      </c>
      <c r="H142" t="s">
        <v>159</v>
      </c>
      <c r="I142" t="s">
        <v>1680</v>
      </c>
      <c r="J142" t="s">
        <v>731</v>
      </c>
      <c r="K142" t="s">
        <v>160</v>
      </c>
      <c r="L142">
        <v>1398286</v>
      </c>
      <c r="M142">
        <v>61.578333299999997</v>
      </c>
      <c r="N142">
        <v>-159.52222219999999</v>
      </c>
      <c r="O142" t="s">
        <v>9</v>
      </c>
      <c r="P142" t="s">
        <v>160</v>
      </c>
      <c r="Q142">
        <v>412</v>
      </c>
    </row>
    <row r="143" spans="1:17" x14ac:dyDescent="0.3">
      <c r="A143" t="s">
        <v>1210</v>
      </c>
      <c r="B143" t="s">
        <v>1583</v>
      </c>
      <c r="C143" s="202">
        <v>12485</v>
      </c>
      <c r="D143" s="148">
        <v>332250</v>
      </c>
      <c r="E143" s="148" t="s">
        <v>1495</v>
      </c>
      <c r="F143" s="148" t="s">
        <v>1490</v>
      </c>
      <c r="G143" t="s">
        <v>284</v>
      </c>
      <c r="H143" t="s">
        <v>281</v>
      </c>
      <c r="I143" t="s">
        <v>1584</v>
      </c>
      <c r="J143" t="s">
        <v>907</v>
      </c>
      <c r="K143" t="s">
        <v>284</v>
      </c>
      <c r="L143">
        <v>1408580</v>
      </c>
      <c r="M143">
        <v>61.761111100000001</v>
      </c>
      <c r="N143">
        <v>-157.3125</v>
      </c>
      <c r="O143" t="s">
        <v>9</v>
      </c>
      <c r="P143" t="s">
        <v>284</v>
      </c>
      <c r="Q143">
        <v>416</v>
      </c>
    </row>
    <row r="144" spans="1:17" s="192" customFormat="1" x14ac:dyDescent="0.3">
      <c r="A144" t="s">
        <v>1211</v>
      </c>
      <c r="B144" t="s">
        <v>1583</v>
      </c>
      <c r="C144" s="148">
        <v>12485</v>
      </c>
      <c r="D144" s="148">
        <v>332260</v>
      </c>
      <c r="E144" s="148" t="s">
        <v>1495</v>
      </c>
      <c r="F144" s="148" t="s">
        <v>1490</v>
      </c>
      <c r="G144" t="s">
        <v>285</v>
      </c>
      <c r="H144" t="s">
        <v>281</v>
      </c>
      <c r="I144" t="s">
        <v>1607</v>
      </c>
      <c r="J144" t="s">
        <v>909</v>
      </c>
      <c r="K144" t="s">
        <v>285</v>
      </c>
      <c r="L144">
        <v>1409747</v>
      </c>
      <c r="M144">
        <v>61.702500000000001</v>
      </c>
      <c r="N144">
        <v>-157.1697222</v>
      </c>
      <c r="O144" t="s">
        <v>9</v>
      </c>
      <c r="P144" t="s">
        <v>285</v>
      </c>
      <c r="Q144">
        <v>416</v>
      </c>
    </row>
    <row r="145" spans="1:17" s="192" customFormat="1" x14ac:dyDescent="0.3">
      <c r="A145" t="s">
        <v>1212</v>
      </c>
      <c r="B145" t="s">
        <v>1583</v>
      </c>
      <c r="C145" s="148">
        <v>12485</v>
      </c>
      <c r="D145" s="148">
        <v>332270</v>
      </c>
      <c r="E145" s="148" t="s">
        <v>1495</v>
      </c>
      <c r="F145" s="148" t="s">
        <v>1490</v>
      </c>
      <c r="G145" t="s">
        <v>286</v>
      </c>
      <c r="H145" t="s">
        <v>281</v>
      </c>
      <c r="I145" t="s">
        <v>1610</v>
      </c>
      <c r="J145" t="s">
        <v>911</v>
      </c>
      <c r="K145" t="s">
        <v>286</v>
      </c>
      <c r="L145">
        <v>1410241</v>
      </c>
      <c r="M145">
        <v>61.783055599999997</v>
      </c>
      <c r="N145">
        <v>-156.58805559999999</v>
      </c>
      <c r="O145" t="s">
        <v>9</v>
      </c>
      <c r="P145" t="s">
        <v>286</v>
      </c>
      <c r="Q145">
        <v>416</v>
      </c>
    </row>
    <row r="146" spans="1:17" s="192" customFormat="1" x14ac:dyDescent="0.3">
      <c r="A146" t="s">
        <v>1208</v>
      </c>
      <c r="B146" t="s">
        <v>1583</v>
      </c>
      <c r="C146" s="148">
        <v>12485</v>
      </c>
      <c r="D146" s="148">
        <v>332230</v>
      </c>
      <c r="E146" s="148" t="s">
        <v>1495</v>
      </c>
      <c r="F146" s="148" t="s">
        <v>1490</v>
      </c>
      <c r="G146" t="s">
        <v>282</v>
      </c>
      <c r="H146" t="s">
        <v>281</v>
      </c>
      <c r="I146" t="s">
        <v>1724</v>
      </c>
      <c r="J146" t="s">
        <v>903</v>
      </c>
      <c r="K146" t="s">
        <v>282</v>
      </c>
      <c r="L146">
        <v>1400376</v>
      </c>
      <c r="M146">
        <v>61.5719444</v>
      </c>
      <c r="N146">
        <v>-159.245</v>
      </c>
      <c r="O146" t="s">
        <v>9</v>
      </c>
      <c r="P146" t="s">
        <v>282</v>
      </c>
      <c r="Q146">
        <v>416</v>
      </c>
    </row>
    <row r="147" spans="1:17" s="192" customFormat="1" x14ac:dyDescent="0.3">
      <c r="A147" t="s">
        <v>1209</v>
      </c>
      <c r="B147" t="s">
        <v>1583</v>
      </c>
      <c r="C147" s="148">
        <v>12485</v>
      </c>
      <c r="D147" s="148">
        <v>332240</v>
      </c>
      <c r="E147" s="148" t="s">
        <v>1495</v>
      </c>
      <c r="F147" s="148" t="s">
        <v>1490</v>
      </c>
      <c r="G147" t="s">
        <v>283</v>
      </c>
      <c r="H147" t="s">
        <v>281</v>
      </c>
      <c r="I147" t="s">
        <v>1734</v>
      </c>
      <c r="J147" t="s">
        <v>905</v>
      </c>
      <c r="K147" t="s">
        <v>283</v>
      </c>
      <c r="L147">
        <v>1400824</v>
      </c>
      <c r="M147">
        <v>61.87</v>
      </c>
      <c r="N147">
        <v>-158.1108333</v>
      </c>
      <c r="O147" t="s">
        <v>9</v>
      </c>
      <c r="P147" t="s">
        <v>283</v>
      </c>
      <c r="Q147">
        <v>416</v>
      </c>
    </row>
    <row r="148" spans="1:17" s="192" customFormat="1" x14ac:dyDescent="0.3">
      <c r="A148" t="s">
        <v>1250</v>
      </c>
      <c r="B148" t="s">
        <v>1492</v>
      </c>
      <c r="C148" s="148">
        <v>19277</v>
      </c>
      <c r="D148" s="148"/>
      <c r="E148" s="148" t="s">
        <v>1490</v>
      </c>
      <c r="F148" s="148" t="s">
        <v>1456</v>
      </c>
      <c r="G148" t="s">
        <v>994</v>
      </c>
      <c r="H148" t="s">
        <v>994</v>
      </c>
      <c r="I148" t="s">
        <v>1493</v>
      </c>
      <c r="J148" t="s">
        <v>997</v>
      </c>
      <c r="K148" t="s">
        <v>996</v>
      </c>
      <c r="L148">
        <v>1866941</v>
      </c>
      <c r="M148">
        <v>70.205555599999997</v>
      </c>
      <c r="N148">
        <v>-148.51166670000001</v>
      </c>
      <c r="O148" t="s">
        <v>10</v>
      </c>
      <c r="P148" t="s">
        <v>996</v>
      </c>
      <c r="Q148">
        <v>417</v>
      </c>
    </row>
    <row r="149" spans="1:17" s="192" customFormat="1" x14ac:dyDescent="0.3">
      <c r="A149" t="s">
        <v>1095</v>
      </c>
      <c r="B149" t="s">
        <v>1696</v>
      </c>
      <c r="C149" s="148">
        <v>1651</v>
      </c>
      <c r="D149" s="148">
        <v>331800</v>
      </c>
      <c r="E149" s="148" t="s">
        <v>1495</v>
      </c>
      <c r="F149" s="148" t="s">
        <v>1490</v>
      </c>
      <c r="G149" t="s">
        <v>1096</v>
      </c>
      <c r="H149" t="s">
        <v>1278</v>
      </c>
      <c r="I149" t="s">
        <v>1528</v>
      </c>
      <c r="J149" t="s">
        <v>631</v>
      </c>
      <c r="K149" t="s">
        <v>173</v>
      </c>
      <c r="L149">
        <v>1398908</v>
      </c>
      <c r="M149">
        <v>60.792222199999998</v>
      </c>
      <c r="N149">
        <v>-161.75583330000001</v>
      </c>
      <c r="O149" t="s">
        <v>9</v>
      </c>
      <c r="P149" t="s">
        <v>1096</v>
      </c>
      <c r="Q149">
        <v>420</v>
      </c>
    </row>
    <row r="150" spans="1:17" s="192" customFormat="1" x14ac:dyDescent="0.3">
      <c r="A150" s="192" t="s">
        <v>1166</v>
      </c>
      <c r="B150" s="192" t="s">
        <v>1722</v>
      </c>
      <c r="C150" s="207">
        <v>3465</v>
      </c>
      <c r="D150" s="207">
        <v>331890</v>
      </c>
      <c r="E150" s="148" t="s">
        <v>1495</v>
      </c>
      <c r="F150" s="148" t="s">
        <v>1490</v>
      </c>
      <c r="G150" s="192" t="s">
        <v>188</v>
      </c>
      <c r="H150" s="192" t="s">
        <v>187</v>
      </c>
      <c r="I150" s="192" t="s">
        <v>1723</v>
      </c>
      <c r="J150" s="192" t="s">
        <v>761</v>
      </c>
      <c r="K150" s="192" t="s">
        <v>188</v>
      </c>
      <c r="L150" s="192">
        <v>1400337</v>
      </c>
      <c r="M150" s="192">
        <v>61.515833299999997</v>
      </c>
      <c r="N150" s="192">
        <v>-144.43694439999999</v>
      </c>
      <c r="O150" s="192" t="s">
        <v>7</v>
      </c>
      <c r="P150" t="s">
        <v>188</v>
      </c>
      <c r="Q150">
        <v>425</v>
      </c>
    </row>
    <row r="151" spans="1:17" s="192" customFormat="1" x14ac:dyDescent="0.3">
      <c r="A151" t="s">
        <v>1463</v>
      </c>
      <c r="B151" t="s">
        <v>1670</v>
      </c>
      <c r="C151" s="148">
        <v>56503</v>
      </c>
      <c r="D151" s="148">
        <v>332200</v>
      </c>
      <c r="E151" s="148" t="s">
        <v>1495</v>
      </c>
      <c r="F151" s="148" t="s">
        <v>1490</v>
      </c>
      <c r="G151" t="s">
        <v>362</v>
      </c>
      <c r="H151" t="s">
        <v>361</v>
      </c>
      <c r="I151" t="s">
        <v>1512</v>
      </c>
      <c r="J151" t="s">
        <v>992</v>
      </c>
      <c r="K151" t="s">
        <v>362</v>
      </c>
      <c r="L151">
        <v>1405922</v>
      </c>
      <c r="M151">
        <v>65.001111100000003</v>
      </c>
      <c r="N151">
        <v>-150.63388889999999</v>
      </c>
      <c r="O151" t="s">
        <v>14</v>
      </c>
      <c r="P151" t="s">
        <v>362</v>
      </c>
      <c r="Q151">
        <v>437</v>
      </c>
    </row>
    <row r="152" spans="1:17" s="192" customFormat="1" x14ac:dyDescent="0.3">
      <c r="A152" t="s">
        <v>1171</v>
      </c>
      <c r="B152" t="s">
        <v>1731</v>
      </c>
      <c r="C152" s="148">
        <v>40215</v>
      </c>
      <c r="D152" s="148">
        <v>331920</v>
      </c>
      <c r="E152" s="148" t="s">
        <v>1495</v>
      </c>
      <c r="F152" s="148" t="s">
        <v>1490</v>
      </c>
      <c r="G152" t="s">
        <v>782</v>
      </c>
      <c r="H152" t="s">
        <v>202</v>
      </c>
      <c r="I152" t="s">
        <v>1732</v>
      </c>
      <c r="J152" t="s">
        <v>781</v>
      </c>
      <c r="K152" t="s">
        <v>528</v>
      </c>
      <c r="L152">
        <v>1421215</v>
      </c>
      <c r="M152">
        <v>60.542777800000003</v>
      </c>
      <c r="N152">
        <v>-145.75749999999999</v>
      </c>
      <c r="O152" t="s">
        <v>7</v>
      </c>
      <c r="P152" t="s">
        <v>782</v>
      </c>
      <c r="Q152">
        <v>442</v>
      </c>
    </row>
    <row r="153" spans="1:17" s="192" customFormat="1" x14ac:dyDescent="0.3">
      <c r="A153" t="s">
        <v>1177</v>
      </c>
      <c r="B153" t="s">
        <v>1754</v>
      </c>
      <c r="C153" s="148">
        <v>6915</v>
      </c>
      <c r="D153" s="148">
        <v>331990</v>
      </c>
      <c r="E153" s="148" t="s">
        <v>1495</v>
      </c>
      <c r="F153" s="148" t="s">
        <v>1490</v>
      </c>
      <c r="G153" t="s">
        <v>215</v>
      </c>
      <c r="H153" t="s">
        <v>214</v>
      </c>
      <c r="I153" t="s">
        <v>1755</v>
      </c>
      <c r="J153" t="s">
        <v>808</v>
      </c>
      <c r="K153" t="s">
        <v>215</v>
      </c>
      <c r="L153">
        <v>1402457</v>
      </c>
      <c r="M153">
        <v>64.733333299999998</v>
      </c>
      <c r="N153">
        <v>-156.92750000000001</v>
      </c>
      <c r="O153" t="s">
        <v>14</v>
      </c>
      <c r="P153" t="s">
        <v>215</v>
      </c>
      <c r="Q153">
        <v>446</v>
      </c>
    </row>
    <row r="154" spans="1:17" s="192" customFormat="1" x14ac:dyDescent="0.3">
      <c r="A154" t="s">
        <v>1228</v>
      </c>
      <c r="B154" t="s">
        <v>1554</v>
      </c>
      <c r="C154" s="148" t="s">
        <v>1498</v>
      </c>
      <c r="D154" s="148">
        <v>332420</v>
      </c>
      <c r="E154" s="148" t="s">
        <v>1456</v>
      </c>
      <c r="F154" s="148" t="s">
        <v>1490</v>
      </c>
      <c r="G154" t="s">
        <v>312</v>
      </c>
      <c r="H154" t="s">
        <v>311</v>
      </c>
      <c r="I154" t="s">
        <v>1555</v>
      </c>
      <c r="J154" t="s">
        <v>942</v>
      </c>
      <c r="K154" t="s">
        <v>312</v>
      </c>
      <c r="L154">
        <v>1409405</v>
      </c>
      <c r="M154">
        <v>62.533611100000002</v>
      </c>
      <c r="N154">
        <v>-164.84111110000001</v>
      </c>
      <c r="O154" t="s">
        <v>9</v>
      </c>
      <c r="P154" t="s">
        <v>312</v>
      </c>
      <c r="Q154">
        <v>447</v>
      </c>
    </row>
    <row r="155" spans="1:17" s="192" customFormat="1" x14ac:dyDescent="0.3">
      <c r="A155" t="s">
        <v>1231</v>
      </c>
      <c r="B155" t="s">
        <v>1560</v>
      </c>
      <c r="C155" s="148">
        <v>14633</v>
      </c>
      <c r="D155" s="148">
        <v>332450</v>
      </c>
      <c r="E155" s="148" t="s">
        <v>1495</v>
      </c>
      <c r="F155" s="148" t="s">
        <v>1490</v>
      </c>
      <c r="G155" t="s">
        <v>318</v>
      </c>
      <c r="H155" t="s">
        <v>317</v>
      </c>
      <c r="I155" t="s">
        <v>1561</v>
      </c>
      <c r="J155" t="s">
        <v>949</v>
      </c>
      <c r="K155" t="s">
        <v>318</v>
      </c>
      <c r="L155">
        <v>1407862</v>
      </c>
      <c r="M155">
        <v>59.787222200000002</v>
      </c>
      <c r="N155">
        <v>-154.10611109999999</v>
      </c>
      <c r="O155" t="s">
        <v>6</v>
      </c>
      <c r="P155" t="s">
        <v>318</v>
      </c>
      <c r="Q155">
        <v>520</v>
      </c>
    </row>
    <row r="156" spans="1:17" x14ac:dyDescent="0.3">
      <c r="A156" t="s">
        <v>1159</v>
      </c>
      <c r="B156" t="s">
        <v>1699</v>
      </c>
      <c r="C156" s="148">
        <v>1747</v>
      </c>
      <c r="D156" s="148">
        <v>331810</v>
      </c>
      <c r="E156" s="148" t="s">
        <v>1495</v>
      </c>
      <c r="F156" s="148" t="s">
        <v>1490</v>
      </c>
      <c r="G156" t="s">
        <v>174</v>
      </c>
      <c r="H156" t="s">
        <v>746</v>
      </c>
      <c r="I156" t="s">
        <v>1700</v>
      </c>
      <c r="J156" t="s">
        <v>747</v>
      </c>
      <c r="K156" t="s">
        <v>174</v>
      </c>
      <c r="L156">
        <v>1399049</v>
      </c>
      <c r="M156">
        <v>66.259035499999996</v>
      </c>
      <c r="N156">
        <v>-145.81901680000001</v>
      </c>
      <c r="O156" t="s">
        <v>14</v>
      </c>
      <c r="P156" t="s">
        <v>174</v>
      </c>
      <c r="Q156">
        <v>523</v>
      </c>
    </row>
    <row r="157" spans="1:17" x14ac:dyDescent="0.3">
      <c r="A157" t="s">
        <v>1458</v>
      </c>
      <c r="B157" t="s">
        <v>1572</v>
      </c>
      <c r="C157" s="148" t="s">
        <v>1498</v>
      </c>
      <c r="D157" s="148">
        <v>332490</v>
      </c>
      <c r="E157" s="148" t="s">
        <v>1456</v>
      </c>
      <c r="F157" s="148" t="s">
        <v>1490</v>
      </c>
      <c r="G157" t="s">
        <v>327</v>
      </c>
      <c r="H157" t="s">
        <v>326</v>
      </c>
      <c r="I157" t="s">
        <v>1573</v>
      </c>
      <c r="J157" t="s">
        <v>1298</v>
      </c>
      <c r="K157" t="s">
        <v>327</v>
      </c>
      <c r="L157">
        <v>1408072</v>
      </c>
      <c r="M157">
        <v>59.013055600000001</v>
      </c>
      <c r="N157">
        <v>-161.81638889999999</v>
      </c>
      <c r="O157" t="s">
        <v>9</v>
      </c>
      <c r="P157" t="s">
        <v>327</v>
      </c>
      <c r="Q157">
        <v>549</v>
      </c>
    </row>
    <row r="158" spans="1:17" x14ac:dyDescent="0.3">
      <c r="A158" t="s">
        <v>1214</v>
      </c>
      <c r="B158" t="s">
        <v>1527</v>
      </c>
      <c r="C158" s="148">
        <v>13211</v>
      </c>
      <c r="D158" s="148">
        <v>332290</v>
      </c>
      <c r="E158" s="148" t="s">
        <v>1495</v>
      </c>
      <c r="F158" s="148" t="s">
        <v>1490</v>
      </c>
      <c r="G158" t="s">
        <v>290</v>
      </c>
      <c r="H158" t="s">
        <v>289</v>
      </c>
      <c r="I158" t="s">
        <v>1528</v>
      </c>
      <c r="J158" t="s">
        <v>631</v>
      </c>
      <c r="K158" t="s">
        <v>290</v>
      </c>
      <c r="L158">
        <v>1406829</v>
      </c>
      <c r="M158">
        <v>60.696666700000002</v>
      </c>
      <c r="N158">
        <v>-161.9519444</v>
      </c>
      <c r="O158" t="s">
        <v>9</v>
      </c>
      <c r="P158" t="s">
        <v>290</v>
      </c>
      <c r="Q158">
        <v>570</v>
      </c>
    </row>
    <row r="159" spans="1:17" x14ac:dyDescent="0.3">
      <c r="A159" t="s">
        <v>1238</v>
      </c>
      <c r="B159" t="s">
        <v>1590</v>
      </c>
      <c r="C159" s="148" t="s">
        <v>1498</v>
      </c>
      <c r="D159" s="148">
        <v>332550</v>
      </c>
      <c r="E159" s="148" t="s">
        <v>1456</v>
      </c>
      <c r="F159" s="148" t="s">
        <v>1490</v>
      </c>
      <c r="G159" t="s">
        <v>337</v>
      </c>
      <c r="H159" t="s">
        <v>336</v>
      </c>
      <c r="I159" t="s">
        <v>1591</v>
      </c>
      <c r="J159" t="s">
        <v>966</v>
      </c>
      <c r="K159" t="s">
        <v>337</v>
      </c>
      <c r="L159">
        <v>1419161</v>
      </c>
      <c r="M159">
        <v>56.6</v>
      </c>
      <c r="N159">
        <v>-169.54166670000001</v>
      </c>
      <c r="O159" t="s">
        <v>4</v>
      </c>
      <c r="P159" t="s">
        <v>337</v>
      </c>
      <c r="Q159">
        <v>586</v>
      </c>
    </row>
    <row r="160" spans="1:17" x14ac:dyDescent="0.3">
      <c r="A160" t="s">
        <v>1239</v>
      </c>
      <c r="B160" t="s">
        <v>1593</v>
      </c>
      <c r="C160" s="148">
        <v>17898</v>
      </c>
      <c r="D160" s="148">
        <v>332560</v>
      </c>
      <c r="E160" s="148" t="s">
        <v>1495</v>
      </c>
      <c r="F160" s="148" t="s">
        <v>1490</v>
      </c>
      <c r="G160" t="s">
        <v>339</v>
      </c>
      <c r="H160" t="s">
        <v>338</v>
      </c>
      <c r="I160" t="s">
        <v>1594</v>
      </c>
      <c r="J160" t="s">
        <v>968</v>
      </c>
      <c r="K160" t="s">
        <v>339</v>
      </c>
      <c r="L160">
        <v>1419163</v>
      </c>
      <c r="M160">
        <v>57.122222200000003</v>
      </c>
      <c r="N160">
        <v>-170.27500000000001</v>
      </c>
      <c r="O160" t="s">
        <v>4</v>
      </c>
      <c r="P160" t="s">
        <v>339</v>
      </c>
      <c r="Q160">
        <v>625</v>
      </c>
    </row>
    <row r="161" spans="1:17" x14ac:dyDescent="0.3">
      <c r="A161" s="192" t="s">
        <v>1081</v>
      </c>
      <c r="B161" s="192" t="s">
        <v>1521</v>
      </c>
      <c r="C161" s="207">
        <v>219</v>
      </c>
      <c r="D161" s="207">
        <v>331160</v>
      </c>
      <c r="E161" s="148" t="s">
        <v>1495</v>
      </c>
      <c r="F161" s="148" t="s">
        <v>1490</v>
      </c>
      <c r="G161" s="192" t="s">
        <v>393</v>
      </c>
      <c r="H161" s="192" t="s">
        <v>80</v>
      </c>
      <c r="I161" s="192" t="s">
        <v>1522</v>
      </c>
      <c r="J161" s="192" t="s">
        <v>608</v>
      </c>
      <c r="K161" s="192" t="s">
        <v>393</v>
      </c>
      <c r="L161" s="192">
        <v>1406241</v>
      </c>
      <c r="M161" s="192">
        <v>62.921111099999997</v>
      </c>
      <c r="N161" s="192">
        <v>-143.7691667</v>
      </c>
      <c r="O161" s="192" t="s">
        <v>7</v>
      </c>
      <c r="P161" s="192" t="s">
        <v>393</v>
      </c>
      <c r="Q161">
        <v>635</v>
      </c>
    </row>
    <row r="162" spans="1:17" x14ac:dyDescent="0.3">
      <c r="A162" t="s">
        <v>1082</v>
      </c>
      <c r="B162" t="s">
        <v>1521</v>
      </c>
      <c r="C162" s="148">
        <v>219</v>
      </c>
      <c r="D162" s="148">
        <v>331170</v>
      </c>
      <c r="E162" s="148" t="s">
        <v>1495</v>
      </c>
      <c r="F162" s="148" t="s">
        <v>1490</v>
      </c>
      <c r="G162" t="s">
        <v>93</v>
      </c>
      <c r="H162" t="s">
        <v>80</v>
      </c>
      <c r="I162" t="s">
        <v>1531</v>
      </c>
      <c r="J162" t="s">
        <v>587</v>
      </c>
      <c r="K162" t="s">
        <v>93</v>
      </c>
      <c r="L162">
        <v>1866964</v>
      </c>
      <c r="M162">
        <v>55.873611099999998</v>
      </c>
      <c r="N162">
        <v>-133.18472220000001</v>
      </c>
      <c r="O162" t="s">
        <v>13</v>
      </c>
      <c r="P162" t="s">
        <v>93</v>
      </c>
      <c r="Q162">
        <v>635</v>
      </c>
    </row>
    <row r="163" spans="1:17" x14ac:dyDescent="0.3">
      <c r="A163" t="s">
        <v>1083</v>
      </c>
      <c r="B163" t="s">
        <v>1521</v>
      </c>
      <c r="C163" s="148">
        <v>219</v>
      </c>
      <c r="D163" s="148">
        <v>331180</v>
      </c>
      <c r="E163" s="148" t="s">
        <v>1495</v>
      </c>
      <c r="F163" s="148" t="s">
        <v>1490</v>
      </c>
      <c r="G163" t="s">
        <v>605</v>
      </c>
      <c r="H163" t="s">
        <v>80</v>
      </c>
      <c r="I163" t="s">
        <v>1548</v>
      </c>
      <c r="J163" t="s">
        <v>604</v>
      </c>
      <c r="K163" t="s">
        <v>94</v>
      </c>
      <c r="L163">
        <v>1407253</v>
      </c>
      <c r="M163">
        <v>62.961666700000002</v>
      </c>
      <c r="N163">
        <v>-141.93722220000001</v>
      </c>
      <c r="O163" t="s">
        <v>14</v>
      </c>
      <c r="P163" t="s">
        <v>605</v>
      </c>
      <c r="Q163">
        <v>635</v>
      </c>
    </row>
    <row r="164" spans="1:17" x14ac:dyDescent="0.3">
      <c r="A164" t="s">
        <v>1084</v>
      </c>
      <c r="B164" t="s">
        <v>1521</v>
      </c>
      <c r="C164" s="148">
        <v>219</v>
      </c>
      <c r="D164" s="148">
        <v>331190</v>
      </c>
      <c r="E164" s="148" t="s">
        <v>1495</v>
      </c>
      <c r="F164" s="148" t="s">
        <v>1490</v>
      </c>
      <c r="G164" t="s">
        <v>95</v>
      </c>
      <c r="H164" t="s">
        <v>80</v>
      </c>
      <c r="I164" t="s">
        <v>1605</v>
      </c>
      <c r="J164" t="s">
        <v>1268</v>
      </c>
      <c r="K164" t="s">
        <v>95</v>
      </c>
      <c r="L164">
        <v>1414754</v>
      </c>
      <c r="M164">
        <v>59.4583333</v>
      </c>
      <c r="N164">
        <v>-135.31388889999999</v>
      </c>
      <c r="O164" t="s">
        <v>13</v>
      </c>
      <c r="P164" t="s">
        <v>95</v>
      </c>
      <c r="Q164">
        <v>635</v>
      </c>
    </row>
    <row r="165" spans="1:17" x14ac:dyDescent="0.3">
      <c r="A165" t="s">
        <v>1085</v>
      </c>
      <c r="B165" t="s">
        <v>1521</v>
      </c>
      <c r="C165" s="148">
        <v>219</v>
      </c>
      <c r="D165" s="148">
        <v>331195</v>
      </c>
      <c r="E165" s="148" t="s">
        <v>1495</v>
      </c>
      <c r="F165" s="148" t="s">
        <v>1490</v>
      </c>
      <c r="G165" t="s">
        <v>96</v>
      </c>
      <c r="H165" t="s">
        <v>80</v>
      </c>
      <c r="I165" t="s">
        <v>1606</v>
      </c>
      <c r="J165" t="s">
        <v>608</v>
      </c>
      <c r="K165" t="s">
        <v>96</v>
      </c>
      <c r="L165">
        <v>1409698</v>
      </c>
      <c r="M165">
        <v>62.706944399999998</v>
      </c>
      <c r="N165">
        <v>-143.96111110000001</v>
      </c>
      <c r="O165" t="s">
        <v>7</v>
      </c>
      <c r="P165" t="s">
        <v>96</v>
      </c>
      <c r="Q165">
        <v>635</v>
      </c>
    </row>
    <row r="166" spans="1:17" x14ac:dyDescent="0.3">
      <c r="A166" t="s">
        <v>1066</v>
      </c>
      <c r="B166" t="s">
        <v>1521</v>
      </c>
      <c r="C166" s="148">
        <v>219</v>
      </c>
      <c r="D166" s="148">
        <v>331050</v>
      </c>
      <c r="E166" s="148" t="s">
        <v>1495</v>
      </c>
      <c r="F166" s="148" t="s">
        <v>1490</v>
      </c>
      <c r="G166" t="s">
        <v>615</v>
      </c>
      <c r="H166" t="s">
        <v>80</v>
      </c>
      <c r="I166" t="s">
        <v>1611</v>
      </c>
      <c r="J166" t="s">
        <v>614</v>
      </c>
      <c r="K166" t="s">
        <v>81</v>
      </c>
      <c r="L166">
        <v>1398129</v>
      </c>
      <c r="M166">
        <v>66.565555599999996</v>
      </c>
      <c r="N166">
        <v>-152.64555559999999</v>
      </c>
      <c r="O166" t="s">
        <v>14</v>
      </c>
      <c r="P166" t="s">
        <v>615</v>
      </c>
      <c r="Q166">
        <v>635</v>
      </c>
    </row>
    <row r="167" spans="1:17" s="192" customFormat="1" x14ac:dyDescent="0.3">
      <c r="A167" t="s">
        <v>1086</v>
      </c>
      <c r="B167" t="s">
        <v>1521</v>
      </c>
      <c r="C167" s="148">
        <v>219</v>
      </c>
      <c r="D167" s="148">
        <v>331200</v>
      </c>
      <c r="E167" s="148" t="s">
        <v>1495</v>
      </c>
      <c r="F167" s="148" t="s">
        <v>1490</v>
      </c>
      <c r="G167" t="s">
        <v>394</v>
      </c>
      <c r="H167" t="s">
        <v>80</v>
      </c>
      <c r="I167" t="s">
        <v>1622</v>
      </c>
      <c r="J167" t="s">
        <v>611</v>
      </c>
      <c r="K167" t="s">
        <v>394</v>
      </c>
      <c r="L167">
        <v>1410765</v>
      </c>
      <c r="M167">
        <v>63.135051199999999</v>
      </c>
      <c r="N167">
        <v>-142.52387959999999</v>
      </c>
      <c r="O167" t="s">
        <v>14</v>
      </c>
      <c r="P167" t="s">
        <v>394</v>
      </c>
      <c r="Q167">
        <v>635</v>
      </c>
    </row>
    <row r="168" spans="1:17" s="192" customFormat="1" x14ac:dyDescent="0.3">
      <c r="A168" t="s">
        <v>1087</v>
      </c>
      <c r="B168" t="s">
        <v>1521</v>
      </c>
      <c r="C168" s="148">
        <v>219</v>
      </c>
      <c r="D168" s="148">
        <v>331210</v>
      </c>
      <c r="E168" s="148" t="s">
        <v>1495</v>
      </c>
      <c r="F168" s="148" t="s">
        <v>1490</v>
      </c>
      <c r="G168" t="s">
        <v>1088</v>
      </c>
      <c r="H168" t="s">
        <v>80</v>
      </c>
      <c r="I168" t="s">
        <v>1531</v>
      </c>
      <c r="J168" t="s">
        <v>587</v>
      </c>
      <c r="K168" t="s">
        <v>412</v>
      </c>
      <c r="L168">
        <v>1669435</v>
      </c>
      <c r="M168">
        <v>55.687777799999999</v>
      </c>
      <c r="N168">
        <v>-132.52222219999999</v>
      </c>
      <c r="O168" t="s">
        <v>13</v>
      </c>
      <c r="P168" t="s">
        <v>1088</v>
      </c>
      <c r="Q168">
        <v>635</v>
      </c>
    </row>
    <row r="169" spans="1:17" s="192" customFormat="1" x14ac:dyDescent="0.3">
      <c r="A169" t="s">
        <v>1089</v>
      </c>
      <c r="B169" t="s">
        <v>1521</v>
      </c>
      <c r="C169" s="148">
        <v>219</v>
      </c>
      <c r="D169" s="148">
        <v>331220</v>
      </c>
      <c r="E169" s="148" t="s">
        <v>1495</v>
      </c>
      <c r="F169" s="148" t="s">
        <v>1490</v>
      </c>
      <c r="G169" t="s">
        <v>1090</v>
      </c>
      <c r="H169" t="s">
        <v>80</v>
      </c>
      <c r="I169" t="s">
        <v>1622</v>
      </c>
      <c r="J169" t="s">
        <v>611</v>
      </c>
      <c r="K169" t="s">
        <v>100</v>
      </c>
      <c r="L169">
        <v>1411046</v>
      </c>
      <c r="M169">
        <v>63.336666700000002</v>
      </c>
      <c r="N169">
        <v>-142.9855556</v>
      </c>
      <c r="O169" t="s">
        <v>14</v>
      </c>
      <c r="P169" t="s">
        <v>1090</v>
      </c>
      <c r="Q169">
        <v>635</v>
      </c>
    </row>
    <row r="170" spans="1:17" s="192" customFormat="1" x14ac:dyDescent="0.3">
      <c r="A170" t="s">
        <v>1091</v>
      </c>
      <c r="B170" t="s">
        <v>1521</v>
      </c>
      <c r="C170" s="148">
        <v>219</v>
      </c>
      <c r="D170" s="148">
        <v>331230</v>
      </c>
      <c r="E170" s="148" t="s">
        <v>1495</v>
      </c>
      <c r="F170" s="148" t="s">
        <v>1490</v>
      </c>
      <c r="G170" t="s">
        <v>102</v>
      </c>
      <c r="H170" t="s">
        <v>80</v>
      </c>
      <c r="I170" t="s">
        <v>1642</v>
      </c>
      <c r="J170" t="s">
        <v>625</v>
      </c>
      <c r="K170" t="s">
        <v>102</v>
      </c>
      <c r="L170">
        <v>1744590</v>
      </c>
      <c r="M170">
        <v>56.115277800000001</v>
      </c>
      <c r="N170">
        <v>-133.12083329999999</v>
      </c>
      <c r="O170" t="s">
        <v>13</v>
      </c>
      <c r="P170" t="s">
        <v>102</v>
      </c>
      <c r="Q170">
        <v>635</v>
      </c>
    </row>
    <row r="171" spans="1:17" x14ac:dyDescent="0.3">
      <c r="A171" t="s">
        <v>1067</v>
      </c>
      <c r="B171" t="s">
        <v>1521</v>
      </c>
      <c r="C171" s="148">
        <v>219</v>
      </c>
      <c r="D171" s="148">
        <v>331060</v>
      </c>
      <c r="E171" s="148" t="s">
        <v>1495</v>
      </c>
      <c r="F171" s="148" t="s">
        <v>1490</v>
      </c>
      <c r="G171" t="s">
        <v>618</v>
      </c>
      <c r="H171" t="s">
        <v>80</v>
      </c>
      <c r="I171" t="s">
        <v>1697</v>
      </c>
      <c r="J171" t="s">
        <v>617</v>
      </c>
      <c r="K171" t="s">
        <v>82</v>
      </c>
      <c r="L171">
        <v>1926949</v>
      </c>
      <c r="M171">
        <v>66.918888899999999</v>
      </c>
      <c r="N171">
        <v>-151.51611109999999</v>
      </c>
      <c r="O171" t="s">
        <v>14</v>
      </c>
      <c r="P171" t="s">
        <v>618</v>
      </c>
      <c r="Q171">
        <v>635</v>
      </c>
    </row>
    <row r="172" spans="1:17" x14ac:dyDescent="0.3">
      <c r="A172" t="s">
        <v>1068</v>
      </c>
      <c r="B172" t="s">
        <v>1521</v>
      </c>
      <c r="C172" s="148">
        <v>219</v>
      </c>
      <c r="D172" s="148">
        <v>331070</v>
      </c>
      <c r="E172" s="148" t="s">
        <v>1495</v>
      </c>
      <c r="F172" s="148" t="s">
        <v>1490</v>
      </c>
      <c r="G172" t="s">
        <v>85</v>
      </c>
      <c r="H172" t="s">
        <v>80</v>
      </c>
      <c r="I172" t="s">
        <v>1606</v>
      </c>
      <c r="J172" t="s">
        <v>608</v>
      </c>
      <c r="K172" t="s">
        <v>85</v>
      </c>
      <c r="L172">
        <v>1400333</v>
      </c>
      <c r="M172">
        <v>62.571782800000001</v>
      </c>
      <c r="N172">
        <v>-144.6541704</v>
      </c>
      <c r="O172" t="s">
        <v>7</v>
      </c>
      <c r="P172" t="s">
        <v>85</v>
      </c>
      <c r="Q172">
        <v>635</v>
      </c>
    </row>
    <row r="173" spans="1:17" x14ac:dyDescent="0.3">
      <c r="A173" s="192" t="s">
        <v>1069</v>
      </c>
      <c r="B173" s="192" t="s">
        <v>1521</v>
      </c>
      <c r="C173" s="207">
        <v>219</v>
      </c>
      <c r="D173" s="207">
        <v>331080</v>
      </c>
      <c r="E173" s="148" t="s">
        <v>1495</v>
      </c>
      <c r="F173" s="148" t="s">
        <v>1490</v>
      </c>
      <c r="G173" s="192" t="s">
        <v>86</v>
      </c>
      <c r="H173" s="192" t="s">
        <v>80</v>
      </c>
      <c r="I173" s="192" t="s">
        <v>1531</v>
      </c>
      <c r="J173" s="192" t="s">
        <v>587</v>
      </c>
      <c r="K173" s="192" t="s">
        <v>86</v>
      </c>
      <c r="L173" s="192">
        <v>1669437</v>
      </c>
      <c r="M173" s="192">
        <v>56.013888899999998</v>
      </c>
      <c r="N173" s="192">
        <v>-132.82777780000001</v>
      </c>
      <c r="O173" s="192" t="s">
        <v>13</v>
      </c>
      <c r="P173" s="192" t="s">
        <v>86</v>
      </c>
      <c r="Q173">
        <v>635</v>
      </c>
    </row>
    <row r="174" spans="1:17" x14ac:dyDescent="0.3">
      <c r="A174" t="s">
        <v>1070</v>
      </c>
      <c r="B174" t="s">
        <v>1521</v>
      </c>
      <c r="C174" s="148">
        <v>219</v>
      </c>
      <c r="D174" s="148">
        <v>331090</v>
      </c>
      <c r="E174" s="148" t="s">
        <v>1495</v>
      </c>
      <c r="F174" s="148" t="s">
        <v>1490</v>
      </c>
      <c r="G174" t="s">
        <v>84</v>
      </c>
      <c r="H174" t="s">
        <v>80</v>
      </c>
      <c r="I174" t="s">
        <v>1531</v>
      </c>
      <c r="J174" t="s">
        <v>587</v>
      </c>
      <c r="K174" t="s">
        <v>84</v>
      </c>
      <c r="L174">
        <v>1421260</v>
      </c>
      <c r="M174">
        <v>55.476388900000003</v>
      </c>
      <c r="N174">
        <v>-133.14833329999999</v>
      </c>
      <c r="O174" t="s">
        <v>13</v>
      </c>
      <c r="P174" t="s">
        <v>84</v>
      </c>
      <c r="Q174">
        <v>635</v>
      </c>
    </row>
    <row r="175" spans="1:17" x14ac:dyDescent="0.3">
      <c r="A175" t="s">
        <v>1071</v>
      </c>
      <c r="B175" t="s">
        <v>1521</v>
      </c>
      <c r="C175" s="148">
        <v>219</v>
      </c>
      <c r="D175" s="148">
        <v>331100</v>
      </c>
      <c r="E175" s="148" t="s">
        <v>1495</v>
      </c>
      <c r="F175" s="148" t="s">
        <v>1490</v>
      </c>
      <c r="G175" t="s">
        <v>1072</v>
      </c>
      <c r="H175" t="s">
        <v>80</v>
      </c>
      <c r="I175" t="s">
        <v>1622</v>
      </c>
      <c r="J175" t="s">
        <v>611</v>
      </c>
      <c r="K175" t="s">
        <v>534</v>
      </c>
      <c r="L175">
        <v>1401364</v>
      </c>
      <c r="M175">
        <v>63.661388899999999</v>
      </c>
      <c r="N175">
        <v>-144.06444440000001</v>
      </c>
      <c r="O175" t="s">
        <v>14</v>
      </c>
      <c r="P175" t="s">
        <v>1072</v>
      </c>
      <c r="Q175">
        <v>635</v>
      </c>
    </row>
    <row r="176" spans="1:17" x14ac:dyDescent="0.3">
      <c r="A176" t="s">
        <v>1073</v>
      </c>
      <c r="B176" t="s">
        <v>1521</v>
      </c>
      <c r="C176" s="148">
        <v>219</v>
      </c>
      <c r="D176" s="148">
        <v>331110</v>
      </c>
      <c r="E176" s="148" t="s">
        <v>1495</v>
      </c>
      <c r="F176" s="148" t="s">
        <v>1490</v>
      </c>
      <c r="G176" t="s">
        <v>621</v>
      </c>
      <c r="H176" t="s">
        <v>80</v>
      </c>
      <c r="I176" t="s">
        <v>1741</v>
      </c>
      <c r="J176" t="s">
        <v>620</v>
      </c>
      <c r="K176" t="s">
        <v>87</v>
      </c>
      <c r="L176">
        <v>1401499</v>
      </c>
      <c r="M176">
        <v>64.788055600000007</v>
      </c>
      <c r="N176">
        <v>-141.19999999999999</v>
      </c>
      <c r="O176" t="s">
        <v>14</v>
      </c>
      <c r="P176" t="s">
        <v>621</v>
      </c>
      <c r="Q176">
        <v>635</v>
      </c>
    </row>
    <row r="177" spans="1:17" x14ac:dyDescent="0.3">
      <c r="A177" t="s">
        <v>1074</v>
      </c>
      <c r="B177" t="s">
        <v>1763</v>
      </c>
      <c r="C177" s="148">
        <v>219</v>
      </c>
      <c r="D177" s="148">
        <v>332010</v>
      </c>
      <c r="E177" s="148" t="s">
        <v>1495</v>
      </c>
      <c r="F177" s="148" t="s">
        <v>1490</v>
      </c>
      <c r="G177" t="s">
        <v>226</v>
      </c>
      <c r="H177" t="s">
        <v>80</v>
      </c>
      <c r="I177" t="s">
        <v>1764</v>
      </c>
      <c r="J177" t="s">
        <v>821</v>
      </c>
      <c r="K177" t="s">
        <v>226</v>
      </c>
      <c r="L177">
        <v>1403078</v>
      </c>
      <c r="M177">
        <v>58.413333299999998</v>
      </c>
      <c r="N177">
        <v>-135.7369444</v>
      </c>
      <c r="O177" t="s">
        <v>13</v>
      </c>
      <c r="P177" t="s">
        <v>226</v>
      </c>
      <c r="Q177">
        <v>635</v>
      </c>
    </row>
    <row r="178" spans="1:17" x14ac:dyDescent="0.3">
      <c r="A178" t="s">
        <v>1075</v>
      </c>
      <c r="B178" t="s">
        <v>1521</v>
      </c>
      <c r="C178" s="148">
        <v>219</v>
      </c>
      <c r="D178" s="148">
        <v>331120</v>
      </c>
      <c r="E178" s="148" t="s">
        <v>1495</v>
      </c>
      <c r="F178" s="148" t="s">
        <v>1490</v>
      </c>
      <c r="G178" t="s">
        <v>1076</v>
      </c>
      <c r="H178" t="s">
        <v>80</v>
      </c>
      <c r="I178" t="s">
        <v>1605</v>
      </c>
      <c r="J178" t="s">
        <v>1268</v>
      </c>
      <c r="K178" t="s">
        <v>89</v>
      </c>
      <c r="L178">
        <v>1422400</v>
      </c>
      <c r="M178">
        <v>59.228588999999999</v>
      </c>
      <c r="N178">
        <v>-135.44411400000001</v>
      </c>
      <c r="O178" t="s">
        <v>13</v>
      </c>
      <c r="P178" t="s">
        <v>1076</v>
      </c>
      <c r="Q178">
        <v>635</v>
      </c>
    </row>
    <row r="179" spans="1:17" x14ac:dyDescent="0.3">
      <c r="A179" t="s">
        <v>1077</v>
      </c>
      <c r="B179" t="s">
        <v>1521</v>
      </c>
      <c r="C179" s="148">
        <v>219</v>
      </c>
      <c r="D179" s="148">
        <v>331130</v>
      </c>
      <c r="E179" s="148" t="s">
        <v>1495</v>
      </c>
      <c r="F179" s="148" t="s">
        <v>1490</v>
      </c>
      <c r="G179" t="s">
        <v>90</v>
      </c>
      <c r="H179" t="s">
        <v>80</v>
      </c>
      <c r="I179" t="s">
        <v>1765</v>
      </c>
      <c r="J179" t="s">
        <v>623</v>
      </c>
      <c r="K179" t="s">
        <v>90</v>
      </c>
      <c r="L179">
        <v>2419534</v>
      </c>
      <c r="M179">
        <v>63.987230799999999</v>
      </c>
      <c r="N179">
        <v>-144.69983250000001</v>
      </c>
      <c r="O179" t="s">
        <v>14</v>
      </c>
      <c r="P179" t="s">
        <v>90</v>
      </c>
      <c r="Q179">
        <v>635</v>
      </c>
    </row>
    <row r="180" spans="1:17" x14ac:dyDescent="0.3">
      <c r="A180" t="s">
        <v>1078</v>
      </c>
      <c r="B180" t="s">
        <v>1521</v>
      </c>
      <c r="C180" s="148">
        <v>219</v>
      </c>
      <c r="D180" s="148">
        <v>331140</v>
      </c>
      <c r="E180" s="148" t="s">
        <v>1495</v>
      </c>
      <c r="F180" s="148" t="s">
        <v>1490</v>
      </c>
      <c r="G180" t="s">
        <v>91</v>
      </c>
      <c r="H180" t="s">
        <v>80</v>
      </c>
      <c r="I180" t="s">
        <v>1531</v>
      </c>
      <c r="J180" t="s">
        <v>587</v>
      </c>
      <c r="K180" t="s">
        <v>91</v>
      </c>
      <c r="L180">
        <v>1866952</v>
      </c>
      <c r="M180">
        <v>55.556666700000001</v>
      </c>
      <c r="N180">
        <v>-132.63638889999999</v>
      </c>
      <c r="O180" t="s">
        <v>13</v>
      </c>
      <c r="P180" t="s">
        <v>91</v>
      </c>
      <c r="Q180">
        <v>635</v>
      </c>
    </row>
    <row r="181" spans="1:17" x14ac:dyDescent="0.3">
      <c r="A181" t="s">
        <v>1079</v>
      </c>
      <c r="B181" t="s">
        <v>1521</v>
      </c>
      <c r="C181" s="148">
        <v>219</v>
      </c>
      <c r="D181" s="148">
        <v>331150</v>
      </c>
      <c r="E181" s="148" t="s">
        <v>1495</v>
      </c>
      <c r="F181" s="148" t="s">
        <v>1490</v>
      </c>
      <c r="G181" t="s">
        <v>92</v>
      </c>
      <c r="H181" t="s">
        <v>80</v>
      </c>
      <c r="I181" t="s">
        <v>1531</v>
      </c>
      <c r="J181" t="s">
        <v>587</v>
      </c>
      <c r="K181" t="s">
        <v>92</v>
      </c>
      <c r="L181">
        <v>1422709</v>
      </c>
      <c r="M181">
        <v>55.208055600000002</v>
      </c>
      <c r="N181">
        <v>-132.8266667</v>
      </c>
      <c r="O181" t="s">
        <v>13</v>
      </c>
      <c r="P181" t="s">
        <v>92</v>
      </c>
      <c r="Q181">
        <v>635</v>
      </c>
    </row>
    <row r="182" spans="1:17" x14ac:dyDescent="0.3">
      <c r="A182" t="s">
        <v>1080</v>
      </c>
      <c r="B182" t="s">
        <v>1521</v>
      </c>
      <c r="C182" s="148">
        <v>219</v>
      </c>
      <c r="D182" s="148">
        <v>331155</v>
      </c>
      <c r="E182" s="148" t="s">
        <v>1495</v>
      </c>
      <c r="F182" s="148" t="s">
        <v>1490</v>
      </c>
      <c r="G182" t="s">
        <v>98</v>
      </c>
      <c r="H182" t="s">
        <v>80</v>
      </c>
      <c r="I182" t="s">
        <v>1531</v>
      </c>
      <c r="J182" t="s">
        <v>587</v>
      </c>
      <c r="K182" t="s">
        <v>98</v>
      </c>
      <c r="L182">
        <v>1423100</v>
      </c>
      <c r="M182">
        <v>55.552222200000003</v>
      </c>
      <c r="N182">
        <v>-133.09583330000001</v>
      </c>
      <c r="O182" t="s">
        <v>13</v>
      </c>
      <c r="P182" t="s">
        <v>98</v>
      </c>
      <c r="Q182">
        <v>635</v>
      </c>
    </row>
    <row r="183" spans="1:17" x14ac:dyDescent="0.3">
      <c r="A183" t="s">
        <v>1197</v>
      </c>
      <c r="B183" t="s">
        <v>1793</v>
      </c>
      <c r="C183" s="148">
        <v>10455</v>
      </c>
      <c r="D183" s="148">
        <v>332100</v>
      </c>
      <c r="E183" s="148" t="s">
        <v>1495</v>
      </c>
      <c r="F183" s="148" t="s">
        <v>1490</v>
      </c>
      <c r="G183" t="s">
        <v>259</v>
      </c>
      <c r="H183" t="s">
        <v>258</v>
      </c>
      <c r="I183" t="s">
        <v>1794</v>
      </c>
      <c r="J183" t="s">
        <v>876</v>
      </c>
      <c r="K183" t="s">
        <v>259</v>
      </c>
      <c r="L183">
        <v>1404333</v>
      </c>
      <c r="M183">
        <v>59.439444399999999</v>
      </c>
      <c r="N183">
        <v>-154.77611110000001</v>
      </c>
      <c r="O183" t="s">
        <v>6</v>
      </c>
      <c r="P183" t="s">
        <v>259</v>
      </c>
      <c r="Q183">
        <v>640</v>
      </c>
    </row>
    <row r="184" spans="1:17" x14ac:dyDescent="0.3">
      <c r="A184" t="s">
        <v>1176</v>
      </c>
      <c r="B184" t="s">
        <v>1729</v>
      </c>
      <c r="C184" s="148">
        <v>6866</v>
      </c>
      <c r="D184" s="148">
        <v>331980</v>
      </c>
      <c r="E184" s="148" t="s">
        <v>1495</v>
      </c>
      <c r="F184" s="148" t="s">
        <v>1490</v>
      </c>
      <c r="G184" t="s">
        <v>217</v>
      </c>
      <c r="H184" t="s">
        <v>216</v>
      </c>
      <c r="I184" t="s">
        <v>1730</v>
      </c>
      <c r="J184" t="s">
        <v>805</v>
      </c>
      <c r="K184" t="s">
        <v>217</v>
      </c>
      <c r="L184">
        <v>1418448</v>
      </c>
      <c r="M184">
        <v>55.185833299999999</v>
      </c>
      <c r="N184">
        <v>-162.7211111</v>
      </c>
      <c r="O184" t="s">
        <v>4</v>
      </c>
      <c r="P184" t="s">
        <v>217</v>
      </c>
      <c r="Q184">
        <v>658</v>
      </c>
    </row>
    <row r="185" spans="1:17" x14ac:dyDescent="0.3">
      <c r="A185" t="s">
        <v>1216</v>
      </c>
      <c r="B185" t="s">
        <v>1710</v>
      </c>
      <c r="C185" s="148">
        <v>3422</v>
      </c>
      <c r="D185" s="148">
        <v>332310</v>
      </c>
      <c r="E185" s="148" t="s">
        <v>1495</v>
      </c>
      <c r="F185" s="148" t="s">
        <v>1490</v>
      </c>
      <c r="G185" t="s">
        <v>292</v>
      </c>
      <c r="H185" t="s">
        <v>291</v>
      </c>
      <c r="I185" t="s">
        <v>1711</v>
      </c>
      <c r="J185" t="s">
        <v>918</v>
      </c>
      <c r="K185" t="s">
        <v>292</v>
      </c>
      <c r="L185">
        <v>1400188</v>
      </c>
      <c r="M185">
        <v>60.16</v>
      </c>
      <c r="N185">
        <v>-164.2658333</v>
      </c>
      <c r="O185" t="s">
        <v>9</v>
      </c>
      <c r="P185" t="s">
        <v>292</v>
      </c>
      <c r="Q185">
        <v>659</v>
      </c>
    </row>
    <row r="186" spans="1:17" x14ac:dyDescent="0.3">
      <c r="A186" t="s">
        <v>1200</v>
      </c>
      <c r="B186" t="s">
        <v>1500</v>
      </c>
      <c r="C186" s="148">
        <v>9832</v>
      </c>
      <c r="D186" s="148">
        <v>332150</v>
      </c>
      <c r="E186" s="148" t="s">
        <v>1495</v>
      </c>
      <c r="F186" s="148" t="s">
        <v>1490</v>
      </c>
      <c r="G186" t="s">
        <v>265</v>
      </c>
      <c r="H186" t="s">
        <v>264</v>
      </c>
      <c r="I186" t="s">
        <v>1501</v>
      </c>
      <c r="J186" t="s">
        <v>882</v>
      </c>
      <c r="K186" t="s">
        <v>265</v>
      </c>
      <c r="L186">
        <v>1405119</v>
      </c>
      <c r="M186">
        <v>60.812222200000001</v>
      </c>
      <c r="N186">
        <v>-161.43583330000001</v>
      </c>
      <c r="O186" t="s">
        <v>9</v>
      </c>
      <c r="P186" t="s">
        <v>265</v>
      </c>
      <c r="Q186">
        <v>660</v>
      </c>
    </row>
    <row r="187" spans="1:17" x14ac:dyDescent="0.3">
      <c r="A187" t="s">
        <v>1178</v>
      </c>
      <c r="B187" t="s">
        <v>1704</v>
      </c>
      <c r="C187" s="148">
        <v>56739</v>
      </c>
      <c r="D187" s="148">
        <v>331830</v>
      </c>
      <c r="E187" s="148" t="s">
        <v>1495</v>
      </c>
      <c r="F187" s="148" t="s">
        <v>1490</v>
      </c>
      <c r="G187" t="s">
        <v>219</v>
      </c>
      <c r="H187" t="s">
        <v>218</v>
      </c>
      <c r="I187" t="s">
        <v>1705</v>
      </c>
      <c r="J187" t="s">
        <v>810</v>
      </c>
      <c r="K187" t="s">
        <v>219</v>
      </c>
      <c r="L187">
        <v>1400106</v>
      </c>
      <c r="M187">
        <v>65.572500000000005</v>
      </c>
      <c r="N187">
        <v>-144.80305559999999</v>
      </c>
      <c r="O187" t="s">
        <v>14</v>
      </c>
      <c r="P187" t="s">
        <v>219</v>
      </c>
      <c r="Q187">
        <v>661</v>
      </c>
    </row>
    <row r="188" spans="1:17" x14ac:dyDescent="0.3">
      <c r="A188" t="s">
        <v>1251</v>
      </c>
      <c r="B188" t="s">
        <v>1620</v>
      </c>
      <c r="C188" s="148">
        <v>18541</v>
      </c>
      <c r="D188" s="148">
        <v>332630</v>
      </c>
      <c r="E188" s="148" t="s">
        <v>1495</v>
      </c>
      <c r="F188" s="148" t="s">
        <v>1490</v>
      </c>
      <c r="G188" t="s">
        <v>364</v>
      </c>
      <c r="H188" t="s">
        <v>363</v>
      </c>
      <c r="I188" t="s">
        <v>1621</v>
      </c>
      <c r="J188" t="s">
        <v>1001</v>
      </c>
      <c r="K188" t="s">
        <v>364</v>
      </c>
      <c r="L188">
        <v>1415210</v>
      </c>
      <c r="M188">
        <v>57.780833299999998</v>
      </c>
      <c r="N188">
        <v>-135.2188889</v>
      </c>
      <c r="O188" t="s">
        <v>13</v>
      </c>
      <c r="P188" t="s">
        <v>364</v>
      </c>
      <c r="Q188">
        <v>662</v>
      </c>
    </row>
    <row r="189" spans="1:17" x14ac:dyDescent="0.3">
      <c r="A189" t="s">
        <v>1160</v>
      </c>
      <c r="B189" t="s">
        <v>1702</v>
      </c>
      <c r="C189" s="148" t="s">
        <v>1498</v>
      </c>
      <c r="D189" s="148">
        <v>331820</v>
      </c>
      <c r="E189" s="148" t="s">
        <v>1456</v>
      </c>
      <c r="F189" s="148" t="s">
        <v>1490</v>
      </c>
      <c r="G189" t="s">
        <v>176</v>
      </c>
      <c r="H189" t="s">
        <v>175</v>
      </c>
      <c r="I189" t="s">
        <v>1703</v>
      </c>
      <c r="J189" t="s">
        <v>749</v>
      </c>
      <c r="K189" t="s">
        <v>176</v>
      </c>
      <c r="L189">
        <v>1412684</v>
      </c>
      <c r="M189">
        <v>65.979722199999998</v>
      </c>
      <c r="N189">
        <v>-161.12305559999999</v>
      </c>
      <c r="O189" t="s">
        <v>11</v>
      </c>
      <c r="P189" t="s">
        <v>176</v>
      </c>
      <c r="Q189">
        <v>664</v>
      </c>
    </row>
    <row r="190" spans="1:17" x14ac:dyDescent="0.3">
      <c r="A190" t="s">
        <v>1187</v>
      </c>
      <c r="B190" t="s">
        <v>1665</v>
      </c>
      <c r="C190" s="148">
        <v>18963</v>
      </c>
      <c r="D190" s="148">
        <v>332650</v>
      </c>
      <c r="E190" s="148" t="s">
        <v>1495</v>
      </c>
      <c r="F190" s="148" t="s">
        <v>1490</v>
      </c>
      <c r="G190" t="s">
        <v>241</v>
      </c>
      <c r="H190" t="s">
        <v>240</v>
      </c>
      <c r="I190" t="s">
        <v>1666</v>
      </c>
      <c r="J190" t="s">
        <v>840</v>
      </c>
      <c r="K190" t="s">
        <v>241</v>
      </c>
      <c r="L190">
        <v>1420113</v>
      </c>
      <c r="M190">
        <v>57.503333300000001</v>
      </c>
      <c r="N190">
        <v>-134.58388890000001</v>
      </c>
      <c r="O190" t="s">
        <v>13</v>
      </c>
      <c r="P190" t="s">
        <v>241</v>
      </c>
      <c r="Q190">
        <v>681</v>
      </c>
    </row>
    <row r="191" spans="1:17" x14ac:dyDescent="0.3">
      <c r="A191" t="s">
        <v>1188</v>
      </c>
      <c r="B191" t="s">
        <v>1665</v>
      </c>
      <c r="C191" s="148">
        <v>18963</v>
      </c>
      <c r="D191" s="148">
        <v>332660</v>
      </c>
      <c r="E191" s="148" t="s">
        <v>1495</v>
      </c>
      <c r="F191" s="148" t="s">
        <v>1490</v>
      </c>
      <c r="G191" t="s">
        <v>242</v>
      </c>
      <c r="H191" t="s">
        <v>240</v>
      </c>
      <c r="I191" t="s">
        <v>1605</v>
      </c>
      <c r="J191" t="s">
        <v>1268</v>
      </c>
      <c r="K191" t="s">
        <v>242</v>
      </c>
      <c r="L191">
        <v>1421022</v>
      </c>
      <c r="M191">
        <v>59.399701999999998</v>
      </c>
      <c r="N191">
        <v>-135.89640890000001</v>
      </c>
      <c r="O191" t="s">
        <v>13</v>
      </c>
      <c r="P191" t="s">
        <v>242</v>
      </c>
      <c r="Q191">
        <v>681</v>
      </c>
    </row>
    <row r="192" spans="1:17" x14ac:dyDescent="0.3">
      <c r="A192" t="s">
        <v>1189</v>
      </c>
      <c r="B192" t="s">
        <v>1665</v>
      </c>
      <c r="C192" s="148">
        <v>18963</v>
      </c>
      <c r="D192" s="148">
        <v>332670</v>
      </c>
      <c r="E192" s="148" t="s">
        <v>1495</v>
      </c>
      <c r="F192" s="148" t="s">
        <v>1490</v>
      </c>
      <c r="G192" t="s">
        <v>243</v>
      </c>
      <c r="H192" t="s">
        <v>240</v>
      </c>
      <c r="I192" t="s">
        <v>1767</v>
      </c>
      <c r="J192" t="s">
        <v>842</v>
      </c>
      <c r="K192" t="s">
        <v>243</v>
      </c>
      <c r="L192">
        <v>1403488</v>
      </c>
      <c r="M192">
        <v>58.11</v>
      </c>
      <c r="N192">
        <v>-135.4436111</v>
      </c>
      <c r="O192" t="s">
        <v>13</v>
      </c>
      <c r="P192" t="s">
        <v>243</v>
      </c>
      <c r="Q192">
        <v>681</v>
      </c>
    </row>
    <row r="193" spans="1:17" x14ac:dyDescent="0.3">
      <c r="A193" t="s">
        <v>1190</v>
      </c>
      <c r="B193" t="s">
        <v>1665</v>
      </c>
      <c r="C193" s="148">
        <v>18963</v>
      </c>
      <c r="D193" s="148">
        <v>332680</v>
      </c>
      <c r="E193" s="148" t="s">
        <v>1495</v>
      </c>
      <c r="F193" s="148" t="s">
        <v>1490</v>
      </c>
      <c r="G193" t="s">
        <v>244</v>
      </c>
      <c r="H193" t="s">
        <v>240</v>
      </c>
      <c r="I193" t="s">
        <v>1777</v>
      </c>
      <c r="J193" t="s">
        <v>844</v>
      </c>
      <c r="K193" t="s">
        <v>244</v>
      </c>
      <c r="L193">
        <v>1422926</v>
      </c>
      <c r="M193">
        <v>56.975833299999998</v>
      </c>
      <c r="N193">
        <v>-133.9472222</v>
      </c>
      <c r="O193" t="s">
        <v>13</v>
      </c>
      <c r="P193" t="s">
        <v>244</v>
      </c>
      <c r="Q193">
        <v>681</v>
      </c>
    </row>
    <row r="194" spans="1:17" x14ac:dyDescent="0.3">
      <c r="A194" t="s">
        <v>1191</v>
      </c>
      <c r="B194" t="s">
        <v>1665</v>
      </c>
      <c r="C194" s="148">
        <v>18963</v>
      </c>
      <c r="D194" s="148">
        <v>332700</v>
      </c>
      <c r="E194" s="148" t="s">
        <v>1495</v>
      </c>
      <c r="F194" s="148" t="s">
        <v>1490</v>
      </c>
      <c r="G194" t="s">
        <v>400</v>
      </c>
      <c r="H194" t="s">
        <v>240</v>
      </c>
      <c r="I194" t="s">
        <v>1605</v>
      </c>
      <c r="J194" t="s">
        <v>1268</v>
      </c>
      <c r="K194" t="s">
        <v>400</v>
      </c>
      <c r="L194">
        <v>1866956</v>
      </c>
      <c r="M194">
        <v>59.403888899999998</v>
      </c>
      <c r="N194">
        <v>-135.88444440000001</v>
      </c>
      <c r="O194" t="s">
        <v>13</v>
      </c>
      <c r="P194" t="s">
        <v>400</v>
      </c>
      <c r="Q194">
        <v>681</v>
      </c>
    </row>
    <row r="195" spans="1:17" x14ac:dyDescent="0.3">
      <c r="A195" s="192" t="s">
        <v>1145</v>
      </c>
      <c r="B195" s="192" t="s">
        <v>1618</v>
      </c>
      <c r="C195" s="207">
        <v>18521</v>
      </c>
      <c r="D195" s="207">
        <v>331685</v>
      </c>
      <c r="E195" s="148" t="s">
        <v>1495</v>
      </c>
      <c r="F195" s="148" t="s">
        <v>1490</v>
      </c>
      <c r="G195" s="192" t="s">
        <v>149</v>
      </c>
      <c r="H195" s="192" t="s">
        <v>1274</v>
      </c>
      <c r="I195" s="192" t="s">
        <v>1619</v>
      </c>
      <c r="J195" s="192" t="s">
        <v>721</v>
      </c>
      <c r="K195" s="192" t="s">
        <v>149</v>
      </c>
      <c r="L195" s="192">
        <v>1410730</v>
      </c>
      <c r="M195" s="192">
        <v>65.263611100000006</v>
      </c>
      <c r="N195" s="192">
        <v>-166.3608333</v>
      </c>
      <c r="O195" s="192" t="s">
        <v>5</v>
      </c>
      <c r="P195" t="s">
        <v>149</v>
      </c>
      <c r="Q195">
        <v>682</v>
      </c>
    </row>
    <row r="196" spans="1:17" x14ac:dyDescent="0.3">
      <c r="A196" t="s">
        <v>1145</v>
      </c>
      <c r="B196" t="s">
        <v>1618</v>
      </c>
      <c r="C196" s="148">
        <v>18521</v>
      </c>
      <c r="D196" s="148">
        <v>332620</v>
      </c>
      <c r="E196" s="148" t="s">
        <v>1495</v>
      </c>
      <c r="F196" s="148" t="s">
        <v>1490</v>
      </c>
      <c r="G196" t="s">
        <v>149</v>
      </c>
      <c r="H196" t="s">
        <v>1274</v>
      </c>
      <c r="I196" t="s">
        <v>1619</v>
      </c>
      <c r="J196" t="s">
        <v>721</v>
      </c>
      <c r="K196" t="s">
        <v>149</v>
      </c>
      <c r="L196">
        <v>1410730</v>
      </c>
      <c r="M196">
        <v>65.263611100000006</v>
      </c>
      <c r="N196">
        <v>-166.3608333</v>
      </c>
      <c r="O196" t="s">
        <v>5</v>
      </c>
      <c r="P196" t="s">
        <v>149</v>
      </c>
      <c r="Q196">
        <v>682</v>
      </c>
    </row>
    <row r="197" spans="1:17" x14ac:dyDescent="0.3">
      <c r="A197" t="s">
        <v>1196</v>
      </c>
      <c r="B197" t="s">
        <v>1761</v>
      </c>
      <c r="C197" s="148">
        <v>10433</v>
      </c>
      <c r="D197" s="148"/>
      <c r="E197" s="148" t="s">
        <v>1490</v>
      </c>
      <c r="F197" s="148" t="s">
        <v>1456</v>
      </c>
      <c r="G197" t="s">
        <v>257</v>
      </c>
      <c r="H197" t="s">
        <v>257</v>
      </c>
      <c r="I197" t="s">
        <v>1762</v>
      </c>
      <c r="J197" t="s">
        <v>861</v>
      </c>
      <c r="K197" t="s">
        <v>8</v>
      </c>
      <c r="L197">
        <v>1404875</v>
      </c>
      <c r="M197">
        <v>57.79</v>
      </c>
      <c r="N197">
        <v>-152.40722220000001</v>
      </c>
      <c r="O197" t="s">
        <v>8</v>
      </c>
      <c r="P197" t="s">
        <v>532</v>
      </c>
      <c r="Q197">
        <v>683</v>
      </c>
    </row>
    <row r="198" spans="1:17" x14ac:dyDescent="0.3">
      <c r="A198" t="s">
        <v>1248</v>
      </c>
      <c r="B198" t="s">
        <v>1515</v>
      </c>
      <c r="C198" s="148" t="s">
        <v>1498</v>
      </c>
      <c r="D198" s="148">
        <v>331005</v>
      </c>
      <c r="E198" s="148" t="s">
        <v>1456</v>
      </c>
      <c r="F198" s="148" t="s">
        <v>1490</v>
      </c>
      <c r="G198" t="s">
        <v>358</v>
      </c>
      <c r="H198" t="s">
        <v>357</v>
      </c>
      <c r="I198" t="s">
        <v>1516</v>
      </c>
      <c r="J198" t="s">
        <v>988</v>
      </c>
      <c r="K198" t="s">
        <v>358</v>
      </c>
      <c r="L198">
        <v>1418109</v>
      </c>
      <c r="M198">
        <v>51.88</v>
      </c>
      <c r="N198">
        <v>-176.65805560000001</v>
      </c>
      <c r="O198" t="s">
        <v>4</v>
      </c>
      <c r="P198" t="s">
        <v>358</v>
      </c>
      <c r="Q198">
        <v>684</v>
      </c>
    </row>
    <row r="199" spans="1:17" x14ac:dyDescent="0.3">
      <c r="A199" t="s">
        <v>1058</v>
      </c>
      <c r="B199" t="s">
        <v>1549</v>
      </c>
      <c r="C199" s="148">
        <v>192</v>
      </c>
      <c r="D199" s="148">
        <v>331020</v>
      </c>
      <c r="E199" s="148" t="s">
        <v>1495</v>
      </c>
      <c r="F199" s="148" t="s">
        <v>1490</v>
      </c>
      <c r="G199" t="s">
        <v>64</v>
      </c>
      <c r="H199" t="s">
        <v>63</v>
      </c>
      <c r="I199" t="s">
        <v>1550</v>
      </c>
      <c r="J199" t="s">
        <v>565</v>
      </c>
      <c r="K199" t="s">
        <v>64</v>
      </c>
      <c r="L199">
        <v>1398011</v>
      </c>
      <c r="M199">
        <v>60.909444399999998</v>
      </c>
      <c r="N199">
        <v>-161.4313889</v>
      </c>
      <c r="O199" t="s">
        <v>9</v>
      </c>
      <c r="P199" t="s">
        <v>64</v>
      </c>
      <c r="Q199">
        <v>684</v>
      </c>
    </row>
    <row r="200" spans="1:17" x14ac:dyDescent="0.3">
      <c r="A200" t="s">
        <v>1181</v>
      </c>
      <c r="B200" t="s">
        <v>1752</v>
      </c>
      <c r="C200" s="148">
        <v>7833</v>
      </c>
      <c r="D200" s="148">
        <v>332020</v>
      </c>
      <c r="E200" s="148" t="s">
        <v>1495</v>
      </c>
      <c r="F200" s="148" t="s">
        <v>1490</v>
      </c>
      <c r="G200" t="s">
        <v>228</v>
      </c>
      <c r="H200" t="s">
        <v>227</v>
      </c>
      <c r="I200" t="s">
        <v>1753</v>
      </c>
      <c r="J200" t="s">
        <v>824</v>
      </c>
      <c r="K200" t="s">
        <v>228</v>
      </c>
      <c r="L200">
        <v>1402276</v>
      </c>
      <c r="M200">
        <v>66.564722200000006</v>
      </c>
      <c r="N200">
        <v>-145.2738889</v>
      </c>
      <c r="O200" t="s">
        <v>14</v>
      </c>
      <c r="P200" t="s">
        <v>228</v>
      </c>
      <c r="Q200">
        <v>686</v>
      </c>
    </row>
    <row r="201" spans="1:17" x14ac:dyDescent="0.3">
      <c r="A201" t="s">
        <v>1100</v>
      </c>
      <c r="B201" t="s">
        <v>1745</v>
      </c>
      <c r="C201" s="148" t="s">
        <v>1498</v>
      </c>
      <c r="D201" s="148">
        <v>331950</v>
      </c>
      <c r="E201" s="148" t="s">
        <v>1456</v>
      </c>
      <c r="F201" s="148" t="s">
        <v>1490</v>
      </c>
      <c r="G201" t="s">
        <v>110</v>
      </c>
      <c r="H201" t="s">
        <v>1279</v>
      </c>
      <c r="I201" t="s">
        <v>1536</v>
      </c>
      <c r="J201" t="s">
        <v>1101</v>
      </c>
      <c r="K201" t="s">
        <v>110</v>
      </c>
      <c r="L201">
        <v>1401738</v>
      </c>
      <c r="M201">
        <v>59.349722200000002</v>
      </c>
      <c r="N201">
        <v>-157.47527779999999</v>
      </c>
      <c r="O201" t="s">
        <v>6</v>
      </c>
      <c r="P201" t="s">
        <v>110</v>
      </c>
      <c r="Q201">
        <v>688</v>
      </c>
    </row>
    <row r="202" spans="1:17" x14ac:dyDescent="0.3">
      <c r="A202" t="s">
        <v>1220</v>
      </c>
      <c r="B202" t="s">
        <v>1545</v>
      </c>
      <c r="C202" s="148">
        <v>13642</v>
      </c>
      <c r="D202" s="148">
        <v>332340</v>
      </c>
      <c r="E202" s="148" t="s">
        <v>1495</v>
      </c>
      <c r="F202" s="148" t="s">
        <v>1490</v>
      </c>
      <c r="G202" t="s">
        <v>168</v>
      </c>
      <c r="H202" t="s">
        <v>301</v>
      </c>
      <c r="I202" t="s">
        <v>1546</v>
      </c>
      <c r="J202" t="s">
        <v>926</v>
      </c>
      <c r="K202" t="s">
        <v>168</v>
      </c>
      <c r="L202">
        <v>1407125</v>
      </c>
      <c r="M202">
        <v>64.501111100000003</v>
      </c>
      <c r="N202">
        <v>-165.4063889</v>
      </c>
      <c r="O202" t="s">
        <v>5</v>
      </c>
      <c r="P202" t="s">
        <v>168</v>
      </c>
      <c r="Q202">
        <v>701</v>
      </c>
    </row>
    <row r="203" spans="1:17" x14ac:dyDescent="0.3">
      <c r="A203" t="s">
        <v>1244</v>
      </c>
      <c r="B203" t="s">
        <v>1612</v>
      </c>
      <c r="C203" s="148" t="s">
        <v>1498</v>
      </c>
      <c r="D203" s="148">
        <v>332580</v>
      </c>
      <c r="E203" s="148" t="s">
        <v>1456</v>
      </c>
      <c r="F203" s="148" t="s">
        <v>1490</v>
      </c>
      <c r="G203" t="s">
        <v>350</v>
      </c>
      <c r="H203" t="s">
        <v>349</v>
      </c>
      <c r="I203" t="s">
        <v>1613</v>
      </c>
      <c r="J203" t="s">
        <v>980</v>
      </c>
      <c r="K203" t="s">
        <v>350</v>
      </c>
      <c r="L203">
        <v>1410562</v>
      </c>
      <c r="M203">
        <v>62.9886111</v>
      </c>
      <c r="N203">
        <v>-156.06416669999999</v>
      </c>
      <c r="O203" t="s">
        <v>14</v>
      </c>
      <c r="P203" t="s">
        <v>350</v>
      </c>
      <c r="Q203">
        <v>709</v>
      </c>
    </row>
    <row r="204" spans="1:17" x14ac:dyDescent="0.3">
      <c r="A204" t="s">
        <v>1252</v>
      </c>
      <c r="B204" t="s">
        <v>1628</v>
      </c>
      <c r="C204" s="148" t="s">
        <v>1498</v>
      </c>
      <c r="D204" s="148">
        <v>332710</v>
      </c>
      <c r="E204" s="148" t="s">
        <v>1456</v>
      </c>
      <c r="F204" s="148" t="s">
        <v>1490</v>
      </c>
      <c r="G204" t="s">
        <v>366</v>
      </c>
      <c r="H204" t="s">
        <v>365</v>
      </c>
      <c r="I204" t="s">
        <v>1629</v>
      </c>
      <c r="J204" t="s">
        <v>1006</v>
      </c>
      <c r="K204" t="s">
        <v>366</v>
      </c>
      <c r="L204">
        <v>1411295</v>
      </c>
      <c r="M204">
        <v>61.102499999999999</v>
      </c>
      <c r="N204">
        <v>-160.96166669999999</v>
      </c>
      <c r="O204" t="s">
        <v>9</v>
      </c>
      <c r="P204" t="s">
        <v>366</v>
      </c>
      <c r="Q204">
        <v>720</v>
      </c>
    </row>
    <row r="205" spans="1:17" x14ac:dyDescent="0.3">
      <c r="A205" t="s">
        <v>1199</v>
      </c>
      <c r="B205" t="s">
        <v>1497</v>
      </c>
      <c r="C205" s="148" t="s">
        <v>1498</v>
      </c>
      <c r="D205" s="148">
        <v>332140</v>
      </c>
      <c r="E205" s="148" t="s">
        <v>1456</v>
      </c>
      <c r="F205" s="148" t="s">
        <v>1490</v>
      </c>
      <c r="G205" t="s">
        <v>263</v>
      </c>
      <c r="H205" t="s">
        <v>262</v>
      </c>
      <c r="I205" t="s">
        <v>1499</v>
      </c>
      <c r="J205" t="s">
        <v>880</v>
      </c>
      <c r="K205" t="s">
        <v>263</v>
      </c>
      <c r="L205">
        <v>1404984</v>
      </c>
      <c r="M205">
        <v>64.880277800000002</v>
      </c>
      <c r="N205">
        <v>-157.7008333</v>
      </c>
      <c r="O205" t="s">
        <v>14</v>
      </c>
      <c r="P205" t="s">
        <v>263</v>
      </c>
      <c r="Q205">
        <v>724</v>
      </c>
    </row>
    <row r="206" spans="1:17" x14ac:dyDescent="0.3">
      <c r="A206" t="s">
        <v>1151</v>
      </c>
      <c r="B206" t="s">
        <v>1780</v>
      </c>
      <c r="C206" s="148" t="s">
        <v>1498</v>
      </c>
      <c r="D206" s="148">
        <v>331740</v>
      </c>
      <c r="E206" s="148" t="s">
        <v>1456</v>
      </c>
      <c r="F206" s="148" t="s">
        <v>1490</v>
      </c>
      <c r="G206" t="s">
        <v>155</v>
      </c>
      <c r="H206" t="s">
        <v>154</v>
      </c>
      <c r="I206" t="s">
        <v>1781</v>
      </c>
      <c r="J206" t="s">
        <v>725</v>
      </c>
      <c r="K206" t="s">
        <v>155</v>
      </c>
      <c r="L206">
        <v>1404456</v>
      </c>
      <c r="M206">
        <v>57.5719444</v>
      </c>
      <c r="N206">
        <v>-154.4555556</v>
      </c>
      <c r="O206" t="s">
        <v>8</v>
      </c>
      <c r="P206" t="s">
        <v>155</v>
      </c>
      <c r="Q206">
        <v>726</v>
      </c>
    </row>
    <row r="207" spans="1:17" x14ac:dyDescent="0.3">
      <c r="A207" t="s">
        <v>1175</v>
      </c>
      <c r="B207" t="s">
        <v>1750</v>
      </c>
      <c r="C207" s="148" t="s">
        <v>1498</v>
      </c>
      <c r="D207" s="148">
        <v>331970</v>
      </c>
      <c r="E207" s="148" t="s">
        <v>1456</v>
      </c>
      <c r="F207" s="148" t="s">
        <v>1490</v>
      </c>
      <c r="G207" t="s">
        <v>212</v>
      </c>
      <c r="H207" t="s">
        <v>211</v>
      </c>
      <c r="I207" t="s">
        <v>1751</v>
      </c>
      <c r="J207" t="s">
        <v>801</v>
      </c>
      <c r="K207" t="s">
        <v>212</v>
      </c>
      <c r="L207">
        <v>1418574</v>
      </c>
      <c r="M207">
        <v>54.850833299999998</v>
      </c>
      <c r="N207">
        <v>-163.41499999999999</v>
      </c>
      <c r="O207" t="s">
        <v>4</v>
      </c>
      <c r="P207" t="s">
        <v>212</v>
      </c>
      <c r="Q207">
        <v>729</v>
      </c>
    </row>
    <row r="208" spans="1:17" x14ac:dyDescent="0.3">
      <c r="A208" t="s">
        <v>1459</v>
      </c>
      <c r="B208" t="s">
        <v>1654</v>
      </c>
      <c r="C208" s="148">
        <v>12385</v>
      </c>
      <c r="D208" s="148"/>
      <c r="E208" s="148" t="s">
        <v>1495</v>
      </c>
      <c r="F208" s="148" t="s">
        <v>1490</v>
      </c>
      <c r="G208" t="s">
        <v>276</v>
      </c>
      <c r="H208" t="s">
        <v>276</v>
      </c>
      <c r="I208" t="s">
        <v>1655</v>
      </c>
      <c r="J208" t="s">
        <v>899</v>
      </c>
      <c r="K208" t="s">
        <v>278</v>
      </c>
      <c r="L208">
        <v>1423661</v>
      </c>
      <c r="M208">
        <v>55.129166699999999</v>
      </c>
      <c r="N208">
        <v>-131.5722222</v>
      </c>
      <c r="O208" t="s">
        <v>13</v>
      </c>
      <c r="P208" t="s">
        <v>278</v>
      </c>
      <c r="Q208">
        <v>735</v>
      </c>
    </row>
    <row r="209" spans="1:17" x14ac:dyDescent="0.3">
      <c r="A209" t="s">
        <v>1057</v>
      </c>
      <c r="B209" t="s">
        <v>1532</v>
      </c>
      <c r="C209" s="148" t="s">
        <v>1498</v>
      </c>
      <c r="D209" s="148">
        <v>331010</v>
      </c>
      <c r="E209" s="148" t="s">
        <v>1456</v>
      </c>
      <c r="F209" s="148" t="s">
        <v>1490</v>
      </c>
      <c r="G209" t="s">
        <v>62</v>
      </c>
      <c r="H209" t="s">
        <v>61</v>
      </c>
      <c r="I209" t="s">
        <v>1533</v>
      </c>
      <c r="J209" t="s">
        <v>563</v>
      </c>
      <c r="K209" t="s">
        <v>62</v>
      </c>
      <c r="L209">
        <v>1398007</v>
      </c>
      <c r="M209">
        <v>56.945555599999999</v>
      </c>
      <c r="N209">
        <v>-154.17027780000001</v>
      </c>
      <c r="O209" t="s">
        <v>8</v>
      </c>
      <c r="P209" t="s">
        <v>62</v>
      </c>
      <c r="Q209">
        <v>741</v>
      </c>
    </row>
    <row r="210" spans="1:17" x14ac:dyDescent="0.3">
      <c r="A210" t="s">
        <v>1218</v>
      </c>
      <c r="B210" t="s">
        <v>1795</v>
      </c>
      <c r="C210" s="148" t="s">
        <v>1498</v>
      </c>
      <c r="D210" s="148">
        <v>332110</v>
      </c>
      <c r="E210" s="148" t="s">
        <v>1456</v>
      </c>
      <c r="F210" s="148" t="s">
        <v>1490</v>
      </c>
      <c r="G210" t="s">
        <v>298</v>
      </c>
      <c r="H210" t="s">
        <v>297</v>
      </c>
      <c r="I210" t="s">
        <v>1796</v>
      </c>
      <c r="J210" t="s">
        <v>922</v>
      </c>
      <c r="K210" t="s">
        <v>298</v>
      </c>
      <c r="L210">
        <v>1404914</v>
      </c>
      <c r="M210">
        <v>59.728611100000002</v>
      </c>
      <c r="N210">
        <v>-157.28444440000001</v>
      </c>
      <c r="O210" t="s">
        <v>6</v>
      </c>
      <c r="P210" t="s">
        <v>298</v>
      </c>
      <c r="Q210">
        <v>742</v>
      </c>
    </row>
    <row r="211" spans="1:17" x14ac:dyDescent="0.3">
      <c r="A211" t="s">
        <v>1213</v>
      </c>
      <c r="B211" t="s">
        <v>1525</v>
      </c>
      <c r="C211" s="148">
        <v>13201</v>
      </c>
      <c r="D211" s="148">
        <v>332280</v>
      </c>
      <c r="E211" s="148" t="s">
        <v>1495</v>
      </c>
      <c r="F211" s="148" t="s">
        <v>1490</v>
      </c>
      <c r="G211" t="s">
        <v>914</v>
      </c>
      <c r="H211" t="s">
        <v>287</v>
      </c>
      <c r="I211" t="s">
        <v>1526</v>
      </c>
      <c r="J211" t="s">
        <v>913</v>
      </c>
      <c r="K211" t="s">
        <v>288</v>
      </c>
      <c r="L211">
        <v>1406798</v>
      </c>
      <c r="M211">
        <v>58.728333300000003</v>
      </c>
      <c r="N211">
        <v>-157.01388890000001</v>
      </c>
      <c r="O211" t="s">
        <v>6</v>
      </c>
      <c r="P211" t="s">
        <v>914</v>
      </c>
      <c r="Q211">
        <v>747</v>
      </c>
    </row>
    <row r="212" spans="1:17" x14ac:dyDescent="0.3">
      <c r="A212" t="s">
        <v>1180</v>
      </c>
      <c r="B212" t="s">
        <v>1757</v>
      </c>
      <c r="C212" s="148" t="s">
        <v>1498</v>
      </c>
      <c r="D212" s="148">
        <v>332000</v>
      </c>
      <c r="E212" s="148" t="s">
        <v>1456</v>
      </c>
      <c r="F212" s="148" t="s">
        <v>1490</v>
      </c>
      <c r="G212" t="s">
        <v>225</v>
      </c>
      <c r="H212" t="s">
        <v>224</v>
      </c>
      <c r="I212" t="s">
        <v>1758</v>
      </c>
      <c r="J212" t="s">
        <v>819</v>
      </c>
      <c r="K212" t="s">
        <v>225</v>
      </c>
      <c r="L212">
        <v>1402760</v>
      </c>
      <c r="M212">
        <v>64.5433333</v>
      </c>
      <c r="N212">
        <v>-163.02916669999999</v>
      </c>
      <c r="O212" t="s">
        <v>5</v>
      </c>
      <c r="P212" t="s">
        <v>225</v>
      </c>
      <c r="Q212">
        <v>765</v>
      </c>
    </row>
    <row r="213" spans="1:17" x14ac:dyDescent="0.3">
      <c r="A213" t="s">
        <v>1229</v>
      </c>
      <c r="B213" t="s">
        <v>1737</v>
      </c>
      <c r="C213" s="148">
        <v>13870</v>
      </c>
      <c r="D213" s="148">
        <v>332430</v>
      </c>
      <c r="E213" s="148" t="s">
        <v>1495</v>
      </c>
      <c r="F213" s="148" t="s">
        <v>1490</v>
      </c>
      <c r="G213" t="s">
        <v>945</v>
      </c>
      <c r="H213" t="s">
        <v>313</v>
      </c>
      <c r="I213" t="s">
        <v>1738</v>
      </c>
      <c r="J213" t="s">
        <v>944</v>
      </c>
      <c r="K213" t="s">
        <v>314</v>
      </c>
      <c r="L213">
        <v>1401203</v>
      </c>
      <c r="M213">
        <v>59.0397222</v>
      </c>
      <c r="N213">
        <v>-158.45750000000001</v>
      </c>
      <c r="O213" t="s">
        <v>6</v>
      </c>
      <c r="P213" t="s">
        <v>945</v>
      </c>
      <c r="Q213">
        <v>767</v>
      </c>
    </row>
    <row r="214" spans="1:17" x14ac:dyDescent="0.3">
      <c r="A214" t="s">
        <v>1087</v>
      </c>
      <c r="B214" t="s">
        <v>1623</v>
      </c>
      <c r="C214" s="148">
        <v>18877</v>
      </c>
      <c r="D214" s="148">
        <v>331210</v>
      </c>
      <c r="E214" s="148" t="s">
        <v>1495</v>
      </c>
      <c r="G214" t="s">
        <v>1624</v>
      </c>
      <c r="H214" t="s">
        <v>1624</v>
      </c>
      <c r="J214" t="s">
        <v>1625</v>
      </c>
      <c r="K214" t="s">
        <v>412</v>
      </c>
      <c r="L214">
        <v>1669435</v>
      </c>
      <c r="M214">
        <v>55.687777799999999</v>
      </c>
      <c r="N214">
        <v>-132.52222219999999</v>
      </c>
      <c r="O214" t="s">
        <v>13</v>
      </c>
      <c r="P214" t="s">
        <v>412</v>
      </c>
    </row>
    <row r="215" spans="1:17" x14ac:dyDescent="0.3">
      <c r="A215" t="s">
        <v>1460</v>
      </c>
      <c r="B215" t="s">
        <v>1656</v>
      </c>
      <c r="C215" s="148">
        <v>409</v>
      </c>
      <c r="D215" s="148"/>
      <c r="E215" s="148" t="s">
        <v>1495</v>
      </c>
      <c r="F215" s="148" t="s">
        <v>1456</v>
      </c>
      <c r="G215" t="s">
        <v>1657</v>
      </c>
      <c r="H215" t="s">
        <v>1658</v>
      </c>
      <c r="I215" t="s">
        <v>1493</v>
      </c>
      <c r="J215" t="s">
        <v>997</v>
      </c>
      <c r="K215" t="s">
        <v>996</v>
      </c>
      <c r="L215">
        <v>1866941</v>
      </c>
      <c r="M215">
        <v>70.205555599999997</v>
      </c>
      <c r="N215">
        <v>-148.51166670000001</v>
      </c>
      <c r="O215" t="s">
        <v>10</v>
      </c>
      <c r="P215" t="s">
        <v>996</v>
      </c>
    </row>
    <row r="216" spans="1:17" x14ac:dyDescent="0.3">
      <c r="A216" t="s">
        <v>1462</v>
      </c>
      <c r="B216" t="s">
        <v>1668</v>
      </c>
      <c r="C216" s="148">
        <v>22199</v>
      </c>
      <c r="D216" s="148"/>
      <c r="E216" s="148" t="s">
        <v>1495</v>
      </c>
      <c r="G216" t="s">
        <v>1012</v>
      </c>
      <c r="I216" t="s">
        <v>1663</v>
      </c>
      <c r="J216" t="s">
        <v>585</v>
      </c>
      <c r="K216" t="s">
        <v>1669</v>
      </c>
      <c r="L216">
        <v>2418568</v>
      </c>
      <c r="M216">
        <v>64.663265199999998</v>
      </c>
      <c r="N216">
        <v>-147.05441999999999</v>
      </c>
      <c r="O216" t="s">
        <v>12</v>
      </c>
      <c r="P216" t="s">
        <v>1012</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election activeCell="N120" sqref="N120"/>
    </sheetView>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27" t="s">
        <v>2188</v>
      </c>
      <c r="B1" s="328"/>
      <c r="C1" s="328"/>
      <c r="D1" s="328"/>
    </row>
    <row r="2" spans="1:23" x14ac:dyDescent="0.3">
      <c r="A2" s="3" t="s">
        <v>546</v>
      </c>
    </row>
    <row r="4" spans="1:23" ht="43.2" x14ac:dyDescent="0.3">
      <c r="S4" s="2" t="s">
        <v>553</v>
      </c>
      <c r="T4" s="2" t="s">
        <v>2152</v>
      </c>
      <c r="U4" s="150" t="s">
        <v>447</v>
      </c>
      <c r="V4" s="150" t="s">
        <v>448</v>
      </c>
      <c r="W4" s="150" t="s">
        <v>449</v>
      </c>
    </row>
    <row r="5" spans="1:23" x14ac:dyDescent="0.3">
      <c r="S5">
        <v>332070</v>
      </c>
      <c r="T5" t="str">
        <f>VLOOKUP(S5,'Table 2.5c'!$B$5:$J$198,4,FALSE)</f>
        <v>King Cove</v>
      </c>
      <c r="U5">
        <f>VLOOKUP($S5,'Table 2.5c'!$B$5:$J$198,7,FALSE)</f>
        <v>0</v>
      </c>
      <c r="V5">
        <f>VLOOKUP(S5,'Table 2.5c'!$B$5:$J$198,8,FALSE)</f>
        <v>0</v>
      </c>
      <c r="W5">
        <f>VLOOKUP(S5,'Table 2.5c'!$B$5:$J$198,9,FALSE)</f>
        <v>0</v>
      </c>
    </row>
    <row r="6" spans="1:23" x14ac:dyDescent="0.3">
      <c r="S6">
        <v>332570</v>
      </c>
      <c r="T6" t="str">
        <f>VLOOKUP(S6,'Table 2.5c'!$B$5:$J$198,4,FALSE)</f>
        <v>Stevens Village</v>
      </c>
      <c r="U6">
        <f>VLOOKUP($S6,'Table 2.5c'!$B$5:$J$198,7,FALSE)</f>
        <v>0</v>
      </c>
      <c r="V6">
        <f>VLOOKUP(S6,'Table 2.5c'!$B$5:$J$198,8,FALSE)</f>
        <v>0</v>
      </c>
      <c r="W6">
        <f>VLOOKUP(S6,'Table 2.5c'!$B$5:$J$198,9,FALSE)</f>
        <v>0</v>
      </c>
    </row>
    <row r="7" spans="1:23" x14ac:dyDescent="0.3">
      <c r="S7">
        <v>332710</v>
      </c>
      <c r="T7" t="str">
        <f>VLOOKUP(S7,'Table 2.5c'!$B$5:$J$198,4,FALSE)</f>
        <v>Tuluksak</v>
      </c>
      <c r="U7">
        <f>VLOOKUP($S7,'Table 2.5c'!$B$5:$J$198,7,FALSE)</f>
        <v>0.75</v>
      </c>
      <c r="V7">
        <f>VLOOKUP(S7,'Table 2.5c'!$B$5:$J$198,8,FALSE)</f>
        <v>0.40209999999999996</v>
      </c>
      <c r="W7">
        <f>VLOOKUP(S7,'Table 2.5c'!$B$5:$J$198,9,FALSE)</f>
        <v>0.34790000000000004</v>
      </c>
    </row>
    <row r="8" spans="1:23" x14ac:dyDescent="0.3">
      <c r="S8">
        <v>332460</v>
      </c>
      <c r="T8" t="str">
        <f>VLOOKUP(S8,'Table 2.5c'!$B$5:$J$198,4,FALSE)</f>
        <v>Pelican</v>
      </c>
      <c r="U8">
        <f>VLOOKUP($S8,'Table 2.5c'!$B$5:$J$198,7,FALSE)</f>
        <v>0.34482758620689657</v>
      </c>
      <c r="V8">
        <f>VLOOKUP(S8,'Table 2.5c'!$B$5:$J$198,8,FALSE)</f>
        <v>0</v>
      </c>
      <c r="W8">
        <f>VLOOKUP(S8,'Table 2.5c'!$B$5:$J$198,9,FALSE)</f>
        <v>0.34482758620689657</v>
      </c>
    </row>
    <row r="9" spans="1:23" x14ac:dyDescent="0.3">
      <c r="S9">
        <v>332190</v>
      </c>
      <c r="T9" t="str">
        <f>VLOOKUP(S9,'Table 2.5c'!$B$5:$J$198,4,FALSE)</f>
        <v>Lime Village</v>
      </c>
      <c r="U9">
        <f>VLOOKUP($S9,'Table 2.5c'!$B$5:$J$198,7,FALSE)</f>
        <v>1.77</v>
      </c>
      <c r="V9">
        <f>VLOOKUP(S9,'Table 2.5c'!$B$5:$J$198,8,FALSE)</f>
        <v>0.76859999999999995</v>
      </c>
      <c r="W9">
        <f>VLOOKUP(S9,'Table 2.5c'!$B$5:$J$198,9,FALSE)</f>
        <v>1.0014000000000001</v>
      </c>
    </row>
    <row r="10" spans="1:23" x14ac:dyDescent="0.3">
      <c r="S10">
        <v>331005</v>
      </c>
      <c r="T10" t="str">
        <f>VLOOKUP(S10,'Table 2.5c'!$B$5:$J$198,4,FALSE)</f>
        <v>Adak</v>
      </c>
      <c r="U10">
        <f>VLOOKUP($S10,'Table 2.5c'!$B$5:$J$198,7,FALSE)</f>
        <v>1.3661500000000002</v>
      </c>
      <c r="V10">
        <f>VLOOKUP(S10,'Table 2.5c'!$B$5:$J$198,8,FALSE)</f>
        <v>0.76889166666666686</v>
      </c>
      <c r="W10">
        <f>VLOOKUP(S10,'Table 2.5c'!$B$5:$J$198,9,FALSE)</f>
        <v>0.59725833333333334</v>
      </c>
    </row>
    <row r="11" spans="1:23" x14ac:dyDescent="0.3">
      <c r="S11">
        <v>332250</v>
      </c>
      <c r="T11" t="str">
        <f>VLOOKUP(S11,'Table 2.5c'!$B$5:$J$198,4,FALSE)</f>
        <v>Red Devil</v>
      </c>
      <c r="U11">
        <f>VLOOKUP($S11,'Table 2.5c'!$B$5:$J$198,7,FALSE)</f>
        <v>1.2132000000000003</v>
      </c>
      <c r="V11">
        <f>VLOOKUP(S11,'Table 2.5c'!$B$5:$J$198,8,FALSE)</f>
        <v>0.75556666666666694</v>
      </c>
      <c r="W11">
        <f>VLOOKUP(S11,'Table 2.5c'!$B$5:$J$198,9,FALSE)</f>
        <v>0.45763333333333339</v>
      </c>
    </row>
    <row r="12" spans="1:23" x14ac:dyDescent="0.3">
      <c r="S12">
        <v>332270</v>
      </c>
      <c r="T12" t="str">
        <f>VLOOKUP(S12,'Table 2.5c'!$B$5:$J$198,4,FALSE)</f>
        <v>Stony River</v>
      </c>
      <c r="U12">
        <f>VLOOKUP($S12,'Table 2.5c'!$B$5:$J$198,7,FALSE)</f>
        <v>1.2132000000000003</v>
      </c>
      <c r="V12">
        <f>VLOOKUP(S12,'Table 2.5c'!$B$5:$J$198,8,FALSE)</f>
        <v>0.75556666666666694</v>
      </c>
      <c r="W12">
        <f>VLOOKUP(S12,'Table 2.5c'!$B$5:$J$198,9,FALSE)</f>
        <v>0.45763333333333339</v>
      </c>
    </row>
    <row r="13" spans="1:23" x14ac:dyDescent="0.3">
      <c r="S13">
        <v>332260</v>
      </c>
      <c r="T13" t="str">
        <f>VLOOKUP(S13,'Table 2.5c'!$B$5:$J$198,4,FALSE)</f>
        <v>Sleetmute</v>
      </c>
      <c r="U13">
        <f>VLOOKUP($S13,'Table 2.5c'!$B$5:$J$198,7,FALSE)</f>
        <v>1.2132000000000003</v>
      </c>
      <c r="V13">
        <f>VLOOKUP(S13,'Table 2.5c'!$B$5:$J$198,8,FALSE)</f>
        <v>0.75556666666666694</v>
      </c>
      <c r="W13">
        <f>VLOOKUP(S13,'Table 2.5c'!$B$5:$J$198,9,FALSE)</f>
        <v>0.45763333333333339</v>
      </c>
    </row>
    <row r="14" spans="1:23" x14ac:dyDescent="0.3">
      <c r="S14">
        <v>332230</v>
      </c>
      <c r="T14" t="str">
        <f>VLOOKUP(S14,'Table 2.5c'!$B$5:$J$198,4,FALSE)</f>
        <v>Chuathbaluk</v>
      </c>
      <c r="U14">
        <f>VLOOKUP($S14,'Table 2.5c'!$B$5:$J$198,7,FALSE)</f>
        <v>1.2132000000000003</v>
      </c>
      <c r="V14">
        <f>VLOOKUP(S14,'Table 2.5c'!$B$5:$J$198,8,FALSE)</f>
        <v>0.75556666666666694</v>
      </c>
      <c r="W14">
        <f>VLOOKUP(S14,'Table 2.5c'!$B$5:$J$198,9,FALSE)</f>
        <v>0.45763333333333339</v>
      </c>
    </row>
    <row r="15" spans="1:23" x14ac:dyDescent="0.3">
      <c r="S15">
        <v>332240</v>
      </c>
      <c r="T15" t="str">
        <f>VLOOKUP(S15,'Table 2.5c'!$B$5:$J$198,4,FALSE)</f>
        <v>Crooked Creek</v>
      </c>
      <c r="U15">
        <f>VLOOKUP($S15,'Table 2.5c'!$B$5:$J$198,7,FALSE)</f>
        <v>1.2132000000000003</v>
      </c>
      <c r="V15">
        <f>VLOOKUP(S15,'Table 2.5c'!$B$5:$J$198,8,FALSE)</f>
        <v>0.75556666666666694</v>
      </c>
      <c r="W15">
        <f>VLOOKUP(S15,'Table 2.5c'!$B$5:$J$198,9,FALSE)</f>
        <v>0.45763333333333339</v>
      </c>
    </row>
    <row r="16" spans="1:23" x14ac:dyDescent="0.3">
      <c r="S16">
        <v>331810</v>
      </c>
      <c r="T16" t="str">
        <f>VLOOKUP(S16,'Table 2.5c'!$B$5:$J$198,4,FALSE)</f>
        <v>Birch Creek</v>
      </c>
      <c r="U16">
        <f>VLOOKUP($S16,'Table 2.5c'!$B$5:$J$198,7,FALSE)</f>
        <v>1.1500000000000001</v>
      </c>
      <c r="V16">
        <f>VLOOKUP(S16,'Table 2.5c'!$B$5:$J$198,8,FALSE)</f>
        <v>0.76889166666666675</v>
      </c>
      <c r="W16">
        <f>VLOOKUP(S16,'Table 2.5c'!$B$5:$J$198,9,FALSE)</f>
        <v>0.38110833333333338</v>
      </c>
    </row>
    <row r="17" spans="19:23" x14ac:dyDescent="0.3">
      <c r="S17">
        <v>331910</v>
      </c>
      <c r="T17" t="str">
        <f>VLOOKUP(S17,'Table 2.5c'!$B$5:$J$198,4,FALSE)</f>
        <v>Clark's Point</v>
      </c>
      <c r="U17">
        <f>VLOOKUP($S17,'Table 2.5c'!$B$5:$J$198,7,FALSE)</f>
        <v>1.0999999999999999</v>
      </c>
      <c r="V17">
        <f>VLOOKUP(S17,'Table 2.5c'!$B$5:$J$198,8,FALSE)</f>
        <v>0.66457499999999969</v>
      </c>
      <c r="W17">
        <f>VLOOKUP(S17,'Table 2.5c'!$B$5:$J$198,9,FALSE)</f>
        <v>0.43542500000000012</v>
      </c>
    </row>
    <row r="18" spans="19:23" x14ac:dyDescent="0.3">
      <c r="S18">
        <v>332580</v>
      </c>
      <c r="T18" t="str">
        <f>VLOOKUP(S18,'Table 2.5c'!$B$5:$J$198,4,FALSE)</f>
        <v>Takotna</v>
      </c>
      <c r="U18">
        <f>VLOOKUP($S18,'Table 2.5c'!$B$5:$J$198,7,FALSE)</f>
        <v>1.022</v>
      </c>
      <c r="V18">
        <f>VLOOKUP(S18,'Table 2.5c'!$B$5:$J$198,8,FALSE)</f>
        <v>0.51459999999999995</v>
      </c>
      <c r="W18">
        <f>VLOOKUP(S18,'Table 2.5c'!$B$5:$J$198,9,FALSE)</f>
        <v>0.50740000000000007</v>
      </c>
    </row>
    <row r="19" spans="19:23" x14ac:dyDescent="0.3">
      <c r="S19">
        <v>331770</v>
      </c>
      <c r="T19" t="str">
        <f>VLOOKUP(S19,'Table 2.5c'!$B$5:$J$198,4,FALSE)</f>
        <v>Arctic Village</v>
      </c>
      <c r="U19">
        <f>VLOOKUP($S19,'Table 2.5c'!$B$5:$J$198,7,FALSE)</f>
        <v>1</v>
      </c>
      <c r="V19">
        <f>VLOOKUP(S19,'Table 2.5c'!$B$5:$J$198,8,FALSE)</f>
        <v>0.76894999999999991</v>
      </c>
      <c r="W19">
        <f>VLOOKUP(S19,'Table 2.5c'!$B$5:$J$198,9,FALSE)</f>
        <v>0.23105000000000009</v>
      </c>
    </row>
    <row r="20" spans="19:23" x14ac:dyDescent="0.3">
      <c r="S20">
        <v>332550</v>
      </c>
      <c r="T20" t="str">
        <f>VLOOKUP(S20,'Table 2.5c'!$B$5:$J$198,4,FALSE)</f>
        <v>Saint George</v>
      </c>
      <c r="U20">
        <f>VLOOKUP($S20,'Table 2.5c'!$B$5:$J$198,7,FALSE)</f>
        <v>0.91666666666666663</v>
      </c>
      <c r="V20">
        <f>VLOOKUP(S20,'Table 2.5c'!$B$5:$J$198,8,FALSE)</f>
        <v>0.69908333333333328</v>
      </c>
      <c r="W20">
        <f>VLOOKUP(S20,'Table 2.5c'!$B$5:$J$198,9,FALSE)</f>
        <v>0.21758333333333335</v>
      </c>
    </row>
    <row r="21" spans="19:23" x14ac:dyDescent="0.3">
      <c r="S21">
        <v>332200</v>
      </c>
      <c r="T21" t="str">
        <f>VLOOKUP(S21,'Table 2.5c'!$B$5:$J$198,4,FALSE)</f>
        <v>Manley Hot Springs</v>
      </c>
      <c r="U21">
        <f>VLOOKUP($S21,'Table 2.5c'!$B$5:$J$198,7,FALSE)</f>
        <v>1.0450416666666666</v>
      </c>
      <c r="V21">
        <f>VLOOKUP(S21,'Table 2.5c'!$B$5:$J$198,8,FALSE)</f>
        <v>0.76611666666666656</v>
      </c>
      <c r="W21">
        <f>VLOOKUP(S21,'Table 2.5c'!$B$5:$J$198,9,FALSE)</f>
        <v>0.27892500000000003</v>
      </c>
    </row>
    <row r="22" spans="19:23" x14ac:dyDescent="0.3">
      <c r="S22">
        <v>332470</v>
      </c>
      <c r="T22" t="str">
        <f>VLOOKUP(S22,'Table 2.5c'!$B$5:$J$198,4,FALSE)</f>
        <v>Perryville</v>
      </c>
      <c r="U22">
        <f>VLOOKUP($S22,'Table 2.5c'!$B$5:$J$198,7,FALSE)</f>
        <v>0.94999999999999984</v>
      </c>
      <c r="V22">
        <f>VLOOKUP(S22,'Table 2.5c'!$B$5:$J$198,8,FALSE)</f>
        <v>0.22039999999999982</v>
      </c>
      <c r="W22">
        <f>VLOOKUP(S22,'Table 2.5c'!$B$5:$J$198,9,FALSE)</f>
        <v>0.72960000000000003</v>
      </c>
    </row>
    <row r="23" spans="19:23" x14ac:dyDescent="0.3">
      <c r="S23">
        <v>331840</v>
      </c>
      <c r="T23" t="str">
        <f>VLOOKUP(S23,'Table 2.5c'!$B$5:$J$198,4,FALSE)</f>
        <v>Chalkyitsik</v>
      </c>
      <c r="U23">
        <f>VLOOKUP($S23,'Table 2.5c'!$B$5:$J$198,7,FALSE)</f>
        <v>0.94999999999999984</v>
      </c>
      <c r="V23">
        <f>VLOOKUP(S23,'Table 2.5c'!$B$5:$J$198,8,FALSE)</f>
        <v>0.5587749999999998</v>
      </c>
      <c r="W23">
        <f>VLOOKUP(S23,'Table 2.5c'!$B$5:$J$198,9,FALSE)</f>
        <v>0.39122499999999999</v>
      </c>
    </row>
    <row r="24" spans="19:23" x14ac:dyDescent="0.3">
      <c r="S24">
        <v>332140</v>
      </c>
      <c r="T24" t="str">
        <f>VLOOKUP(S24,'Table 2.5c'!$B$5:$J$198,4,FALSE)</f>
        <v>Koyukuk</v>
      </c>
      <c r="U24">
        <f>VLOOKUP($S24,'Table 2.5c'!$B$5:$J$198,7,FALSE)</f>
        <v>0</v>
      </c>
      <c r="V24">
        <f>VLOOKUP(S24,'Table 2.5c'!$B$5:$J$198,8,FALSE)</f>
        <v>0</v>
      </c>
      <c r="W24">
        <f>VLOOKUP(S24,'Table 2.5c'!$B$5:$J$198,9,FALSE)</f>
        <v>0</v>
      </c>
    </row>
    <row r="25" spans="19:23" x14ac:dyDescent="0.3">
      <c r="S25">
        <v>331040</v>
      </c>
      <c r="T25" t="str">
        <f>VLOOKUP(S25,'Table 2.5c'!$B$5:$J$198,4,FALSE)</f>
        <v>Akutan</v>
      </c>
      <c r="U25">
        <f>VLOOKUP($S25,'Table 2.5c'!$B$5:$J$198,7,FALSE)</f>
        <v>0.94999999999999984</v>
      </c>
      <c r="V25">
        <f>VLOOKUP(S25,'Table 2.5c'!$B$5:$J$198,8,FALSE)</f>
        <v>0.75939999999999996</v>
      </c>
      <c r="W25">
        <f>VLOOKUP(S25,'Table 2.5c'!$B$5:$J$198,9,FALSE)</f>
        <v>0.19059999999999988</v>
      </c>
    </row>
    <row r="26" spans="19:23" x14ac:dyDescent="0.3">
      <c r="S26">
        <v>331500</v>
      </c>
      <c r="T26" t="str">
        <f>VLOOKUP(S26,'Table 2.5c'!$B$5:$J$198,4,FALSE)</f>
        <v>Noatak</v>
      </c>
      <c r="U26">
        <f>VLOOKUP($S26,'Table 2.5c'!$B$5:$J$198,7,FALSE)</f>
        <v>0.80910000000000026</v>
      </c>
      <c r="V26">
        <f>VLOOKUP(S26,'Table 2.5c'!$B$5:$J$198,8,FALSE)</f>
        <v>0.55580833333333357</v>
      </c>
      <c r="W26">
        <f>VLOOKUP(S26,'Table 2.5c'!$B$5:$J$198,9,FALSE)</f>
        <v>0.25329166666666669</v>
      </c>
    </row>
    <row r="27" spans="19:23" x14ac:dyDescent="0.3">
      <c r="S27">
        <v>332610</v>
      </c>
      <c r="T27" t="str">
        <f>VLOOKUP(S27,'Table 2.5c'!$B$5:$J$198,4,FALSE)</f>
        <v>Tatitlek</v>
      </c>
      <c r="U27">
        <f>VLOOKUP($S27,'Table 2.5c'!$B$5:$J$198,7,FALSE)</f>
        <v>0.92</v>
      </c>
      <c r="V27">
        <f>VLOOKUP(S27,'Table 2.5c'!$B$5:$J$198,8,FALSE)</f>
        <v>0.5619333333333334</v>
      </c>
      <c r="W27">
        <f>VLOOKUP(S27,'Table 2.5c'!$B$5:$J$198,9,FALSE)</f>
        <v>0.3580666666666667</v>
      </c>
    </row>
    <row r="28" spans="19:23" x14ac:dyDescent="0.3">
      <c r="S28">
        <v>332040</v>
      </c>
      <c r="T28" t="str">
        <f>VLOOKUP(S28,'Table 2.5c'!$B$5:$J$198,4,FALSE)</f>
        <v>Igiugig</v>
      </c>
      <c r="U28">
        <f>VLOOKUP($S28,'Table 2.5c'!$B$5:$J$198,7,FALSE)</f>
        <v>0.91934166666666695</v>
      </c>
      <c r="V28">
        <f>VLOOKUP(S28,'Table 2.5c'!$B$5:$J$198,8,FALSE)</f>
        <v>0.62110000000000021</v>
      </c>
      <c r="W28">
        <f>VLOOKUP(S28,'Table 2.5c'!$B$5:$J$198,9,FALSE)</f>
        <v>0.29824166666666674</v>
      </c>
    </row>
    <row r="29" spans="19:23" x14ac:dyDescent="0.3">
      <c r="S29">
        <v>331790</v>
      </c>
      <c r="T29" t="str">
        <f>VLOOKUP(S29,'Table 2.5c'!$B$5:$J$198,4,FALSE)</f>
        <v>Beaver</v>
      </c>
      <c r="U29">
        <f>VLOOKUP($S29,'Table 2.5c'!$B$5:$J$198,7,FALSE)</f>
        <v>0.90000000000000024</v>
      </c>
      <c r="V29">
        <f>VLOOKUP(S29,'Table 2.5c'!$B$5:$J$198,8,FALSE)</f>
        <v>0.62407500000000016</v>
      </c>
      <c r="W29">
        <f>VLOOKUP(S29,'Table 2.5c'!$B$5:$J$198,9,FALSE)</f>
        <v>0.27592500000000003</v>
      </c>
    </row>
    <row r="30" spans="19:23" x14ac:dyDescent="0.3">
      <c r="S30">
        <v>332100</v>
      </c>
      <c r="T30" t="str">
        <f>VLOOKUP(S30,'Table 2.5c'!$B$5:$J$198,4,FALSE)</f>
        <v>Kokhanok</v>
      </c>
      <c r="U30">
        <f>VLOOKUP($S30,'Table 2.5c'!$B$5:$J$198,7,FALSE)</f>
        <v>0.90000000000000024</v>
      </c>
      <c r="V30">
        <f>VLOOKUP(S30,'Table 2.5c'!$B$5:$J$198,8,FALSE)</f>
        <v>0.66988333333333361</v>
      </c>
      <c r="W30">
        <f>VLOOKUP(S30,'Table 2.5c'!$B$5:$J$198,9,FALSE)</f>
        <v>0.23011666666666666</v>
      </c>
    </row>
    <row r="31" spans="19:23" x14ac:dyDescent="0.3">
      <c r="S31">
        <v>332330</v>
      </c>
      <c r="T31" t="str">
        <f>VLOOKUP(S31,'Table 2.5c'!$B$5:$J$198,4,FALSE)</f>
        <v>Nikolai</v>
      </c>
      <c r="U31">
        <f>VLOOKUP($S31,'Table 2.5c'!$B$5:$J$198,7,FALSE)</f>
        <v>0.90000000000000013</v>
      </c>
      <c r="V31">
        <f>VLOOKUP(S31,'Table 2.5c'!$B$5:$J$198,8,FALSE)</f>
        <v>0.51419000000000015</v>
      </c>
      <c r="W31">
        <f>VLOOKUP(S31,'Table 2.5c'!$B$5:$J$198,9,FALSE)</f>
        <v>0.38581000000000004</v>
      </c>
    </row>
    <row r="32" spans="19:23" x14ac:dyDescent="0.3">
      <c r="S32">
        <v>332880</v>
      </c>
      <c r="T32" t="str">
        <f>VLOOKUP(S32,'Table 2.5c'!$B$5:$J$198,4,FALSE)</f>
        <v>Venetie</v>
      </c>
      <c r="U32">
        <f>VLOOKUP($S32,'Table 2.5c'!$B$5:$J$198,7,FALSE)</f>
        <v>0.90000000000000024</v>
      </c>
      <c r="V32">
        <f>VLOOKUP(S32,'Table 2.5c'!$B$5:$J$198,8,FALSE)</f>
        <v>0.40569166666666695</v>
      </c>
      <c r="W32">
        <f>VLOOKUP(S32,'Table 2.5c'!$B$5:$J$198,9,FALSE)</f>
        <v>0.49430833333333329</v>
      </c>
    </row>
    <row r="33" spans="1:23" x14ac:dyDescent="0.3">
      <c r="S33">
        <v>332180</v>
      </c>
      <c r="T33" t="str">
        <f>VLOOKUP(S33,'Table 2.5c'!$B$5:$J$198,4,FALSE)</f>
        <v>Levelock</v>
      </c>
      <c r="U33">
        <f>VLOOKUP($S33,'Table 2.5c'!$B$5:$J$198,7,FALSE)</f>
        <v>0.84999999999999976</v>
      </c>
      <c r="V33">
        <f>VLOOKUP(S33,'Table 2.5c'!$B$5:$J$198,8,FALSE)</f>
        <v>0.49598333333333317</v>
      </c>
      <c r="W33">
        <f>VLOOKUP(S33,'Table 2.5c'!$B$5:$J$198,9,FALSE)</f>
        <v>0.35401666666666659</v>
      </c>
    </row>
    <row r="34" spans="1:23" x14ac:dyDescent="0.3">
      <c r="S34">
        <v>332320</v>
      </c>
      <c r="T34" t="str">
        <f>VLOOKUP(S34,'Table 2.5c'!$B$5:$J$198,4,FALSE)</f>
        <v>Nelson Lagoon</v>
      </c>
      <c r="U34">
        <f>VLOOKUP($S34,'Table 2.5c'!$B$5:$J$198,7,FALSE)</f>
        <v>0.77</v>
      </c>
      <c r="V34">
        <f>VLOOKUP(S34,'Table 2.5c'!$B$5:$J$198,8,FALSE)</f>
        <v>0.36999166666666672</v>
      </c>
      <c r="W34">
        <f>VLOOKUP(S34,'Table 2.5c'!$B$5:$J$198,9,FALSE)</f>
        <v>0.4000083333333333</v>
      </c>
    </row>
    <row r="35" spans="1:23" x14ac:dyDescent="0.3">
      <c r="S35">
        <v>332520</v>
      </c>
      <c r="T35" t="str">
        <f>VLOOKUP(S35,'Table 2.5c'!$B$5:$J$198,4,FALSE)</f>
        <v>Rampart</v>
      </c>
      <c r="U35">
        <f>VLOOKUP($S35,'Table 2.5c'!$B$5:$J$198,7,FALSE)</f>
        <v>0.81489999999999985</v>
      </c>
      <c r="V35">
        <f>VLOOKUP(S35,'Table 2.5c'!$B$5:$J$198,8,FALSE)</f>
        <v>0.51102727272727266</v>
      </c>
      <c r="W35">
        <f>VLOOKUP(S35,'Table 2.5c'!$B$5:$J$198,9,FALSE)</f>
        <v>0.30387272727272713</v>
      </c>
    </row>
    <row r="36" spans="1:23" x14ac:dyDescent="0.3">
      <c r="S36">
        <v>332450</v>
      </c>
      <c r="T36" t="str">
        <f>VLOOKUP(S36,'Table 2.5c'!$B$5:$J$198,4,FALSE)</f>
        <v>Pedro Bay</v>
      </c>
      <c r="U36">
        <f>VLOOKUP($S36,'Table 2.5c'!$B$5:$J$198,7,FALSE)</f>
        <v>0.82015000000000016</v>
      </c>
      <c r="V36">
        <f>VLOOKUP(S36,'Table 2.5c'!$B$5:$J$198,8,FALSE)</f>
        <v>0.37883000000000017</v>
      </c>
      <c r="W36">
        <f>VLOOKUP(S36,'Table 2.5c'!$B$5:$J$198,9,FALSE)</f>
        <v>0.44131999999999999</v>
      </c>
    </row>
    <row r="37" spans="1:23" x14ac:dyDescent="0.3">
      <c r="S37">
        <v>331050</v>
      </c>
      <c r="T37" t="str">
        <f>VLOOKUP(S37,'Table 2.5c'!$B$5:$J$198,4,FALSE)</f>
        <v>Allakaket</v>
      </c>
      <c r="U37">
        <f>VLOOKUP($S37,'Table 2.5c'!$B$5:$J$198,7,FALSE)</f>
        <v>0.87544999999999995</v>
      </c>
      <c r="V37">
        <f>VLOOKUP(S37,'Table 2.5c'!$B$5:$J$198,8,FALSE)</f>
        <v>0.55414999999999992</v>
      </c>
      <c r="W37">
        <f>VLOOKUP(S37,'Table 2.5c'!$B$5:$J$198,9,FALSE)</f>
        <v>0.32130000000000003</v>
      </c>
    </row>
    <row r="38" spans="1:23" x14ac:dyDescent="0.3">
      <c r="S38">
        <v>331010</v>
      </c>
      <c r="T38" t="str">
        <f>VLOOKUP(S38,'Table 2.5c'!$B$5:$J$198,4,FALSE)</f>
        <v>Akhiok</v>
      </c>
      <c r="U38">
        <f>VLOOKUP($S38,'Table 2.5c'!$B$5:$J$198,7,FALSE)</f>
        <v>0.79999999999999993</v>
      </c>
      <c r="V38">
        <f>VLOOKUP(S38,'Table 2.5c'!$B$5:$J$198,8,FALSE)</f>
        <v>0.33004545454545453</v>
      </c>
      <c r="W38">
        <f>VLOOKUP(S38,'Table 2.5c'!$B$5:$J$198,9,FALSE)</f>
        <v>0.4699545454545454</v>
      </c>
    </row>
    <row r="39" spans="1:23" x14ac:dyDescent="0.3">
      <c r="S39">
        <v>332870</v>
      </c>
      <c r="T39" t="str">
        <f>VLOOKUP(S39,'Table 2.5c'!$B$5:$J$198,4,FALSE)</f>
        <v>Newtok</v>
      </c>
      <c r="U39">
        <f>VLOOKUP($S39,'Table 2.5c'!$B$5:$J$198,7,FALSE)</f>
        <v>0.79999999999999993</v>
      </c>
      <c r="V39">
        <f>VLOOKUP(S39,'Table 2.5c'!$B$5:$J$198,8,FALSE)</f>
        <v>0.4719166666666666</v>
      </c>
      <c r="W39">
        <f>VLOOKUP(S39,'Table 2.5c'!$B$5:$J$198,9,FALSE)</f>
        <v>0.32808333333333334</v>
      </c>
    </row>
    <row r="40" spans="1:23" x14ac:dyDescent="0.3">
      <c r="S40">
        <v>331130</v>
      </c>
      <c r="T40" t="str">
        <f>VLOOKUP(S40,'Table 2.5c'!$B$5:$J$198,4,FALSE)</f>
        <v>Healy Lake</v>
      </c>
      <c r="U40">
        <f>VLOOKUP($S40,'Table 2.5c'!$B$5:$J$198,7,FALSE)</f>
        <v>0.82846666666666657</v>
      </c>
      <c r="V40">
        <f>VLOOKUP(S40,'Table 2.5c'!$B$5:$J$198,8,FALSE)</f>
        <v>0.50934999999999997</v>
      </c>
      <c r="W40">
        <f>VLOOKUP(S40,'Table 2.5c'!$B$5:$J$198,9,FALSE)</f>
        <v>0.31911666666666666</v>
      </c>
    </row>
    <row r="41" spans="1:23" x14ac:dyDescent="0.3">
      <c r="S41">
        <v>332290</v>
      </c>
      <c r="T41" t="str">
        <f>VLOOKUP(S41,'Table 2.5c'!$B$5:$J$198,4,FALSE)</f>
        <v>Napakiak</v>
      </c>
      <c r="U41">
        <f>VLOOKUP($S41,'Table 2.5c'!$B$5:$J$198,7,FALSE)</f>
        <v>0.69720000000000015</v>
      </c>
      <c r="V41">
        <f>VLOOKUP(S41,'Table 2.5c'!$B$5:$J$198,8,FALSE)</f>
        <v>0.3639083333333335</v>
      </c>
      <c r="W41">
        <f>VLOOKUP(S41,'Table 2.5c'!$B$5:$J$198,9,FALSE)</f>
        <v>0.33329166666666665</v>
      </c>
    </row>
    <row r="42" spans="1:23" x14ac:dyDescent="0.3">
      <c r="A42" s="73" t="s">
        <v>541</v>
      </c>
      <c r="S42">
        <v>332220</v>
      </c>
      <c r="T42" t="str">
        <f>VLOOKUP(S42,'Table 2.5c'!$B$5:$J$198,4,FALSE)</f>
        <v>McGrath</v>
      </c>
      <c r="U42">
        <f>VLOOKUP($S42,'Table 2.5c'!$B$5:$J$198,7,FALSE)</f>
        <v>0.7782916666666666</v>
      </c>
      <c r="V42">
        <f>VLOOKUP(S42,'Table 2.5c'!$B$5:$J$198,8,FALSE)</f>
        <v>0.3782833333333333</v>
      </c>
      <c r="W42">
        <f>VLOOKUP(S42,'Table 2.5c'!$B$5:$J$198,9,FALSE)</f>
        <v>0.4000083333333333</v>
      </c>
    </row>
    <row r="43" spans="1:23" x14ac:dyDescent="0.3">
      <c r="S43">
        <v>331880</v>
      </c>
      <c r="T43" t="str">
        <f>VLOOKUP(S43,'Table 2.5c'!$B$5:$J$198,4,FALSE)</f>
        <v>Chignik Lake</v>
      </c>
      <c r="U43">
        <f>VLOOKUP($S43,'Table 2.5c'!$B$5:$J$198,7,FALSE)</f>
        <v>0.80833333333333346</v>
      </c>
      <c r="V43">
        <f>VLOOKUP(S43,'Table 2.5c'!$B$5:$J$198,8,FALSE)</f>
        <v>0.38675000000000009</v>
      </c>
      <c r="W43">
        <f>VLOOKUP(S43,'Table 2.5c'!$B$5:$J$198,9,FALSE)</f>
        <v>0.42158333333333337</v>
      </c>
    </row>
    <row r="44" spans="1:23" x14ac:dyDescent="0.3">
      <c r="A44" s="3" t="s">
        <v>547</v>
      </c>
      <c r="S44">
        <v>331900</v>
      </c>
      <c r="T44" t="str">
        <f>VLOOKUP(S44,'Table 2.5c'!$B$5:$J$198,4,FALSE)</f>
        <v>Circle</v>
      </c>
      <c r="U44">
        <f>VLOOKUP($S44,'Table 2.5c'!$B$5:$J$198,7,FALSE)</f>
        <v>0.78798333333333337</v>
      </c>
      <c r="V44">
        <f>VLOOKUP(S44,'Table 2.5c'!$B$5:$J$198,8,FALSE)</f>
        <v>0.52542500000000003</v>
      </c>
      <c r="W44">
        <f>VLOOKUP(S44,'Table 2.5c'!$B$5:$J$198,9,FALSE)</f>
        <v>0.26255833333333334</v>
      </c>
    </row>
    <row r="45" spans="1:23" x14ac:dyDescent="0.3">
      <c r="S45">
        <v>332530</v>
      </c>
      <c r="T45" t="str">
        <f>VLOOKUP(S45,'Table 2.5c'!$B$5:$J$198,4,FALSE)</f>
        <v>Ruby</v>
      </c>
      <c r="U45">
        <f>VLOOKUP($S45,'Table 2.5c'!$B$5:$J$198,7,FALSE)</f>
        <v>0.75</v>
      </c>
      <c r="V45">
        <f>VLOOKUP(S45,'Table 2.5c'!$B$5:$J$198,8,FALSE)</f>
        <v>0.43229166666666663</v>
      </c>
      <c r="W45">
        <f>VLOOKUP(S45,'Table 2.5c'!$B$5:$J$198,9,FALSE)</f>
        <v>0.31770833333333337</v>
      </c>
    </row>
    <row r="46" spans="1:23" x14ac:dyDescent="0.3">
      <c r="S46">
        <v>332740</v>
      </c>
      <c r="T46" t="str">
        <f>VLOOKUP(S46,'Table 2.5c'!$B$5:$J$198,4,FALSE)</f>
        <v>Nikolski</v>
      </c>
      <c r="U46">
        <f>VLOOKUP($S46,'Table 2.5c'!$B$5:$J$198,7,FALSE)</f>
        <v>0.75</v>
      </c>
      <c r="V46">
        <f>VLOOKUP(S46,'Table 2.5c'!$B$5:$J$198,8,FALSE)</f>
        <v>0.55940000000000012</v>
      </c>
      <c r="W46">
        <f>VLOOKUP(S46,'Table 2.5c'!$B$5:$J$198,9,FALSE)</f>
        <v>0.19059999999999991</v>
      </c>
    </row>
    <row r="47" spans="1:23" x14ac:dyDescent="0.3">
      <c r="S47">
        <v>331980</v>
      </c>
      <c r="T47" t="str">
        <f>VLOOKUP(S47,'Table 2.5c'!$B$5:$J$198,4,FALSE)</f>
        <v>Cold Bay</v>
      </c>
      <c r="U47">
        <f>VLOOKUP($S47,'Table 2.5c'!$B$5:$J$198,7,FALSE)</f>
        <v>0.73285833333333328</v>
      </c>
      <c r="V47">
        <f>VLOOKUP(S47,'Table 2.5c'!$B$5:$J$198,8,FALSE)</f>
        <v>0.46054166666666668</v>
      </c>
      <c r="W47">
        <f>VLOOKUP(S47,'Table 2.5c'!$B$5:$J$198,9,FALSE)</f>
        <v>0.2723166666666666</v>
      </c>
    </row>
    <row r="48" spans="1:23" x14ac:dyDescent="0.3">
      <c r="S48">
        <v>331060</v>
      </c>
      <c r="T48" t="str">
        <f>VLOOKUP(S48,'Table 2.5c'!$B$5:$J$198,4,FALSE)</f>
        <v>Bettles</v>
      </c>
      <c r="U48">
        <f>VLOOKUP($S48,'Table 2.5c'!$B$5:$J$198,7,FALSE)</f>
        <v>0.75079166666666675</v>
      </c>
      <c r="V48">
        <f>VLOOKUP(S48,'Table 2.5c'!$B$5:$J$198,8,FALSE)</f>
        <v>0.43580000000000013</v>
      </c>
      <c r="W48">
        <f>VLOOKUP(S48,'Table 2.5c'!$B$5:$J$198,9,FALSE)</f>
        <v>0.31499166666666661</v>
      </c>
    </row>
    <row r="49" spans="19:23" x14ac:dyDescent="0.3">
      <c r="S49">
        <v>331650</v>
      </c>
      <c r="T49" t="str">
        <f>VLOOKUP(S49,'Table 2.5c'!$B$5:$J$198,4,FALSE)</f>
        <v>Shungnak</v>
      </c>
      <c r="U49">
        <f>VLOOKUP($S49,'Table 2.5c'!$B$5:$J$198,7,FALSE)</f>
        <v>0.61780000000000002</v>
      </c>
      <c r="V49">
        <f>VLOOKUP(S49,'Table 2.5c'!$B$5:$J$198,8,FALSE)</f>
        <v>0.37406666666666666</v>
      </c>
      <c r="W49">
        <f>VLOOKUP(S49,'Table 2.5c'!$B$5:$J$198,9,FALSE)</f>
        <v>0.24373333333333336</v>
      </c>
    </row>
    <row r="50" spans="19:23" x14ac:dyDescent="0.3">
      <c r="S50">
        <v>332090</v>
      </c>
      <c r="T50" t="str">
        <f>VLOOKUP(S50,'Table 2.5c'!$B$5:$J$198,4,FALSE)</f>
        <v>Kobuk</v>
      </c>
      <c r="U50">
        <f>VLOOKUP($S50,'Table 2.5c'!$B$5:$J$198,7,FALSE)</f>
        <v>0.61780000000000002</v>
      </c>
      <c r="V50">
        <f>VLOOKUP(S50,'Table 2.5c'!$B$5:$J$198,8,FALSE)</f>
        <v>0.37406666666666666</v>
      </c>
      <c r="W50">
        <f>VLOOKUP(S50,'Table 2.5c'!$B$5:$J$198,9,FALSE)</f>
        <v>0.24373333333333336</v>
      </c>
    </row>
    <row r="51" spans="19:23" x14ac:dyDescent="0.3">
      <c r="S51">
        <v>332030</v>
      </c>
      <c r="T51" t="str">
        <f>VLOOKUP(S51,'Table 2.5c'!$B$5:$J$198,4,FALSE)</f>
        <v>Hughes</v>
      </c>
      <c r="U51">
        <f>VLOOKUP($S51,'Table 2.5c'!$B$5:$J$198,7,FALSE)</f>
        <v>0.71</v>
      </c>
      <c r="V51">
        <f>VLOOKUP(S51,'Table 2.5c'!$B$5:$J$198,8,FALSE)</f>
        <v>0.51933333333333342</v>
      </c>
      <c r="W51">
        <f>VLOOKUP(S51,'Table 2.5c'!$B$5:$J$198,9,FALSE)</f>
        <v>0.19066666666666654</v>
      </c>
    </row>
    <row r="52" spans="19:23" x14ac:dyDescent="0.3">
      <c r="S52">
        <v>331850</v>
      </c>
      <c r="T52" t="str">
        <f>VLOOKUP(S52,'Table 2.5c'!$B$5:$J$198,4,FALSE)</f>
        <v>Chenega Bay</v>
      </c>
      <c r="U52">
        <f>VLOOKUP($S52,'Table 2.5c'!$B$5:$J$198,7,FALSE)</f>
        <v>0.77583333333333326</v>
      </c>
      <c r="V52">
        <f>VLOOKUP(S52,'Table 2.5c'!$B$5:$J$198,8,FALSE)</f>
        <v>0.41783333333333322</v>
      </c>
      <c r="W52">
        <f>VLOOKUP(S52,'Table 2.5c'!$B$5:$J$198,9,FALSE)</f>
        <v>0.35800000000000004</v>
      </c>
    </row>
    <row r="53" spans="19:23" x14ac:dyDescent="0.3">
      <c r="S53">
        <v>331740</v>
      </c>
      <c r="T53" t="str">
        <f>VLOOKUP(S53,'Table 2.5c'!$B$5:$J$198,4,FALSE)</f>
        <v>Karluk</v>
      </c>
      <c r="U53">
        <f>VLOOKUP($S53,'Table 2.5c'!$B$5:$J$198,7,FALSE)</f>
        <v>0.70000000000000007</v>
      </c>
      <c r="V53">
        <f>VLOOKUP(S53,'Table 2.5c'!$B$5:$J$198,8,FALSE)</f>
        <v>0.40878333333333344</v>
      </c>
      <c r="W53">
        <f>VLOOKUP(S53,'Table 2.5c'!$B$5:$J$198,9,FALSE)</f>
        <v>0.29121666666666662</v>
      </c>
    </row>
    <row r="54" spans="19:23" x14ac:dyDescent="0.3">
      <c r="S54">
        <v>331890</v>
      </c>
      <c r="T54" t="str">
        <f>VLOOKUP(S54,'Table 2.5c'!$B$5:$J$198,4,FALSE)</f>
        <v>Chitina</v>
      </c>
      <c r="U54">
        <f>VLOOKUP($S54,'Table 2.5c'!$B$5:$J$198,7,FALSE)</f>
        <v>0.70000000000000007</v>
      </c>
      <c r="V54">
        <f>VLOOKUP(S54,'Table 2.5c'!$B$5:$J$198,8,FALSE)</f>
        <v>0.32981666666666681</v>
      </c>
      <c r="W54">
        <f>VLOOKUP(S54,'Table 2.5c'!$B$5:$J$198,9,FALSE)</f>
        <v>0.37018333333333325</v>
      </c>
    </row>
    <row r="55" spans="19:23" x14ac:dyDescent="0.3">
      <c r="S55">
        <v>332300</v>
      </c>
      <c r="T55" t="str">
        <f>VLOOKUP(S55,'Table 2.5c'!$B$5:$J$198,4,FALSE)</f>
        <v>Napaskiak</v>
      </c>
      <c r="U55">
        <f>VLOOKUP($S55,'Table 2.5c'!$B$5:$J$198,7,FALSE)</f>
        <v>0.70000000000000007</v>
      </c>
      <c r="V55">
        <f>VLOOKUP(S55,'Table 2.5c'!$B$5:$J$198,8,FALSE)</f>
        <v>0.20983333333333343</v>
      </c>
      <c r="W55">
        <f>VLOOKUP(S55,'Table 2.5c'!$B$5:$J$198,9,FALSE)</f>
        <v>0.49016666666666664</v>
      </c>
    </row>
    <row r="56" spans="19:23" x14ac:dyDescent="0.3">
      <c r="S56">
        <v>332080</v>
      </c>
      <c r="T56" t="str">
        <f>VLOOKUP(S56,'Table 2.5c'!$B$5:$J$198,4,FALSE)</f>
        <v>Kipnuk</v>
      </c>
      <c r="U56">
        <f>VLOOKUP($S56,'Table 2.5c'!$B$5:$J$198,7,FALSE)</f>
        <v>0.6767833333333334</v>
      </c>
      <c r="V56">
        <f>VLOOKUP(S56,'Table 2.5c'!$B$5:$J$198,8,FALSE)</f>
        <v>0.44869999999999999</v>
      </c>
      <c r="W56">
        <f>VLOOKUP(S56,'Table 2.5c'!$B$5:$J$198,9,FALSE)</f>
        <v>0.22808333333333339</v>
      </c>
    </row>
    <row r="57" spans="19:23" x14ac:dyDescent="0.3">
      <c r="S57">
        <v>332060</v>
      </c>
      <c r="T57" t="str">
        <f>VLOOKUP(S57,'Table 2.5c'!$B$5:$J$198,4,FALSE)</f>
        <v>Deering</v>
      </c>
      <c r="U57">
        <f>VLOOKUP($S57,'Table 2.5c'!$B$5:$J$198,7,FALSE)</f>
        <v>0.65728333333333322</v>
      </c>
      <c r="V57">
        <f>VLOOKUP(S57,'Table 2.5c'!$B$5:$J$198,8,FALSE)</f>
        <v>0.31067499999999998</v>
      </c>
      <c r="W57">
        <f>VLOOKUP(S57,'Table 2.5c'!$B$5:$J$198,9,FALSE)</f>
        <v>0.34660833333333324</v>
      </c>
    </row>
    <row r="58" spans="19:23" x14ac:dyDescent="0.3">
      <c r="S58">
        <v>332160</v>
      </c>
      <c r="T58" t="str">
        <f>VLOOKUP(S58,'Table 2.5c'!$B$5:$J$198,4,FALSE)</f>
        <v>Kwigillingok</v>
      </c>
      <c r="U58">
        <f>VLOOKUP($S58,'Table 2.5c'!$B$5:$J$198,7,FALSE)</f>
        <v>0.78166666666666673</v>
      </c>
      <c r="V58">
        <f>VLOOKUP(S58,'Table 2.5c'!$B$5:$J$198,8,FALSE)</f>
        <v>0.43712499999999999</v>
      </c>
      <c r="W58">
        <f>VLOOKUP(S58,'Table 2.5c'!$B$5:$J$198,9,FALSE)</f>
        <v>0.34454166666666675</v>
      </c>
    </row>
    <row r="59" spans="19:23" x14ac:dyDescent="0.3">
      <c r="S59">
        <v>331830</v>
      </c>
      <c r="T59" t="str">
        <f>VLOOKUP(S59,'Table 2.5c'!$B$5:$J$198,4,FALSE)</f>
        <v>Central</v>
      </c>
      <c r="U59">
        <f>VLOOKUP($S59,'Table 2.5c'!$B$5:$J$198,7,FALSE)</f>
        <v>0.64857500000000001</v>
      </c>
      <c r="V59">
        <f>VLOOKUP(S59,'Table 2.5c'!$B$5:$J$198,8,FALSE)</f>
        <v>0.33558333333333329</v>
      </c>
      <c r="W59">
        <f>VLOOKUP(S59,'Table 2.5c'!$B$5:$J$198,9,FALSE)</f>
        <v>0.31299166666666672</v>
      </c>
    </row>
    <row r="60" spans="19:23" x14ac:dyDescent="0.3">
      <c r="S60">
        <v>331780</v>
      </c>
      <c r="T60" t="str">
        <f>VLOOKUP(S60,'Table 2.5c'!$B$5:$J$198,4,FALSE)</f>
        <v>Atmautluak</v>
      </c>
      <c r="U60">
        <f>VLOOKUP($S60,'Table 2.5c'!$B$5:$J$198,7,FALSE)</f>
        <v>0.67666666666666664</v>
      </c>
      <c r="V60">
        <f>VLOOKUP(S60,'Table 2.5c'!$B$5:$J$198,8,FALSE)</f>
        <v>0.42553333333333326</v>
      </c>
      <c r="W60">
        <f>VLOOKUP(S60,'Table 2.5c'!$B$5:$J$198,9,FALSE)</f>
        <v>0.25113333333333338</v>
      </c>
    </row>
    <row r="61" spans="19:23" x14ac:dyDescent="0.3">
      <c r="S61">
        <v>331250</v>
      </c>
      <c r="T61" t="str">
        <f>VLOOKUP(S61,'Table 2.5c'!$B$5:$J$198,4,FALSE)</f>
        <v>Ambler</v>
      </c>
      <c r="U61">
        <f>VLOOKUP($S61,'Table 2.5c'!$B$5:$J$198,7,FALSE)</f>
        <v>0.61789999999999989</v>
      </c>
      <c r="V61">
        <f>VLOOKUP(S61,'Table 2.5c'!$B$5:$J$198,8,FALSE)</f>
        <v>0.37416666666666654</v>
      </c>
      <c r="W61">
        <f>VLOOKUP(S61,'Table 2.5c'!$B$5:$J$198,9,FALSE)</f>
        <v>0.24373333333333336</v>
      </c>
    </row>
    <row r="62" spans="19:23" x14ac:dyDescent="0.3">
      <c r="S62">
        <v>332020</v>
      </c>
      <c r="T62" t="str">
        <f>VLOOKUP(S62,'Table 2.5c'!$B$5:$J$198,4,FALSE)</f>
        <v>Fort Yukon</v>
      </c>
      <c r="U62">
        <f>VLOOKUP($S62,'Table 2.5c'!$B$5:$J$198,7,FALSE)</f>
        <v>0.65622499999999995</v>
      </c>
      <c r="V62">
        <f>VLOOKUP(S62,'Table 2.5c'!$B$5:$J$198,8,FALSE)</f>
        <v>0.32749166666666657</v>
      </c>
      <c r="W62">
        <f>VLOOKUP(S62,'Table 2.5c'!$B$5:$J$198,9,FALSE)</f>
        <v>0.32873333333333338</v>
      </c>
    </row>
    <row r="63" spans="19:23" x14ac:dyDescent="0.3">
      <c r="S63">
        <v>331960</v>
      </c>
      <c r="T63" t="str">
        <f>VLOOKUP(S63,'Table 2.5c'!$B$5:$J$198,4,FALSE)</f>
        <v>Elfin Cove</v>
      </c>
      <c r="U63">
        <f>VLOOKUP($S63,'Table 2.5c'!$B$5:$J$198,7,FALSE)</f>
        <v>0.66511666666666669</v>
      </c>
      <c r="V63">
        <f>VLOOKUP(S63,'Table 2.5c'!$B$5:$J$198,8,FALSE)</f>
        <v>0.45620833333333344</v>
      </c>
      <c r="W63">
        <f>VLOOKUP(S63,'Table 2.5c'!$B$5:$J$198,9,FALSE)</f>
        <v>0.20890833333333328</v>
      </c>
    </row>
    <row r="64" spans="19:23" x14ac:dyDescent="0.3">
      <c r="S64">
        <v>332600</v>
      </c>
      <c r="T64" t="str">
        <f>VLOOKUP(S64,'Table 2.5c'!$B$5:$J$198,4,FALSE)</f>
        <v>Tanana</v>
      </c>
      <c r="U64">
        <f>VLOOKUP($S64,'Table 2.5c'!$B$5:$J$198,7,FALSE)</f>
        <v>0.72748333333333326</v>
      </c>
      <c r="V64">
        <f>VLOOKUP(S64,'Table 2.5c'!$B$5:$J$198,8,FALSE)</f>
        <v>0.36002499999999987</v>
      </c>
      <c r="W64">
        <f>VLOOKUP(S64,'Table 2.5c'!$B$5:$J$198,9,FALSE)</f>
        <v>0.36745833333333339</v>
      </c>
    </row>
    <row r="65" spans="1:23" x14ac:dyDescent="0.3">
      <c r="S65">
        <v>332510</v>
      </c>
      <c r="T65" t="str">
        <f>VLOOKUP(S65,'Table 2.5c'!$B$5:$J$198,4,FALSE)</f>
        <v>Kongiganak</v>
      </c>
      <c r="U65">
        <f>VLOOKUP($S65,'Table 2.5c'!$B$5:$J$198,7,FALSE)</f>
        <v>0.65000000000000013</v>
      </c>
      <c r="V65">
        <f>VLOOKUP(S65,'Table 2.5c'!$B$5:$J$198,8,FALSE)</f>
        <v>0.31991666666666679</v>
      </c>
      <c r="W65">
        <f>VLOOKUP(S65,'Table 2.5c'!$B$5:$J$198,9,FALSE)</f>
        <v>0.33008333333333334</v>
      </c>
    </row>
    <row r="66" spans="1:23" x14ac:dyDescent="0.3">
      <c r="S66">
        <v>331930</v>
      </c>
      <c r="T66" t="str">
        <f>VLOOKUP(S66,'Table 2.5c'!$B$5:$J$198,4,FALSE)</f>
        <v>Diomede</v>
      </c>
      <c r="U66">
        <f>VLOOKUP($S66,'Table 2.5c'!$B$5:$J$198,7,FALSE)</f>
        <v>0</v>
      </c>
      <c r="V66">
        <f>VLOOKUP(S66,'Table 2.5c'!$B$5:$J$198,8,FALSE)</f>
        <v>0</v>
      </c>
      <c r="W66">
        <f>VLOOKUP(S66,'Table 2.5c'!$B$5:$J$198,9,FALSE)</f>
        <v>0</v>
      </c>
    </row>
    <row r="67" spans="1:23" x14ac:dyDescent="0.3">
      <c r="S67">
        <v>331940</v>
      </c>
      <c r="T67" t="str">
        <f>VLOOKUP(S67,'Table 2.5c'!$B$5:$J$198,4,FALSE)</f>
        <v>Egegik</v>
      </c>
      <c r="U67">
        <f>VLOOKUP($S67,'Table 2.5c'!$B$5:$J$198,7,FALSE)</f>
        <v>0.65000000000000013</v>
      </c>
      <c r="V67">
        <f>VLOOKUP(S67,'Table 2.5c'!$B$5:$J$198,8,FALSE)</f>
        <v>0.45933333333333348</v>
      </c>
      <c r="W67">
        <f>VLOOKUP(S67,'Table 2.5c'!$B$5:$J$198,9,FALSE)</f>
        <v>0.19066666666666668</v>
      </c>
    </row>
    <row r="68" spans="1:23" x14ac:dyDescent="0.3">
      <c r="S68">
        <v>332500</v>
      </c>
      <c r="T68" t="str">
        <f>VLOOKUP(S68,'Table 2.5c'!$B$5:$J$198,4,FALSE)</f>
        <v>Port Heiden</v>
      </c>
      <c r="U68">
        <f>VLOOKUP($S68,'Table 2.5c'!$B$5:$J$198,7,FALSE)</f>
        <v>0.65000000000000013</v>
      </c>
      <c r="V68">
        <f>VLOOKUP(S68,'Table 2.5c'!$B$5:$J$198,8,FALSE)</f>
        <v>0.36206666666666687</v>
      </c>
      <c r="W68">
        <f>VLOOKUP(S68,'Table 2.5c'!$B$5:$J$198,9,FALSE)</f>
        <v>0.28793333333333326</v>
      </c>
    </row>
    <row r="69" spans="1:23" x14ac:dyDescent="0.3">
      <c r="S69">
        <v>332720</v>
      </c>
      <c r="T69" t="str">
        <f>VLOOKUP(S69,'Table 2.5c'!$B$5:$J$198,4,FALSE)</f>
        <v>Tuntutuliak</v>
      </c>
      <c r="U69">
        <f>VLOOKUP($S69,'Table 2.5c'!$B$5:$J$198,7,FALSE)</f>
        <v>0.65000000000000013</v>
      </c>
      <c r="V69">
        <f>VLOOKUP(S69,'Table 2.5c'!$B$5:$J$198,8,FALSE)</f>
        <v>0.41920000000000013</v>
      </c>
      <c r="W69">
        <f>VLOOKUP(S69,'Table 2.5c'!$B$5:$J$198,9,FALSE)</f>
        <v>0.23080000000000001</v>
      </c>
    </row>
    <row r="70" spans="1:23" x14ac:dyDescent="0.3">
      <c r="A70" s="73" t="s">
        <v>542</v>
      </c>
      <c r="S70">
        <v>332050</v>
      </c>
      <c r="T70" t="str">
        <f>VLOOKUP(S70,'Table 2.5c'!$B$5:$J$198,4,FALSE)</f>
        <v>Iliamna</v>
      </c>
      <c r="U70">
        <f>VLOOKUP($S70,'Table 2.5c'!$B$5:$J$198,7,FALSE)</f>
        <v>0.64583333333333337</v>
      </c>
      <c r="V70">
        <f>VLOOKUP(S70,'Table 2.5c'!$B$5:$J$198,8,FALSE)</f>
        <v>0.37895000000000006</v>
      </c>
      <c r="W70">
        <f>VLOOKUP(S70,'Table 2.5c'!$B$5:$J$198,9,FALSE)</f>
        <v>0.26688333333333331</v>
      </c>
    </row>
    <row r="71" spans="1:23" x14ac:dyDescent="0.3">
      <c r="S71">
        <v>331750</v>
      </c>
      <c r="T71" t="str">
        <f>VLOOKUP(S71,'Table 2.5c'!$B$5:$J$198,4,FALSE)</f>
        <v>Atka</v>
      </c>
      <c r="U71">
        <f>VLOOKUP($S71,'Table 2.5c'!$B$5:$J$198,7,FALSE)</f>
        <v>0.625</v>
      </c>
      <c r="V71">
        <f>VLOOKUP(S71,'Table 2.5c'!$B$5:$J$198,8,FALSE)</f>
        <v>0.22308181818181816</v>
      </c>
      <c r="W71">
        <f>VLOOKUP(S71,'Table 2.5c'!$B$5:$J$198,9,FALSE)</f>
        <v>0.40191818181818184</v>
      </c>
    </row>
    <row r="72" spans="1:23" x14ac:dyDescent="0.3">
      <c r="A72" s="3" t="str">
        <f>CONCATENATE("Figure C.  Installed Capacity by Prime Mover by Certified Utilities (MW), ", Contents!$D$1)</f>
        <v>Figure C.  Installed Capacity by Prime Mover by Certified Utilities (MW), 2019</v>
      </c>
      <c r="O72" s="2" t="s">
        <v>417</v>
      </c>
      <c r="P72" s="2" t="s">
        <v>2153</v>
      </c>
      <c r="Q72" s="2" t="s">
        <v>37</v>
      </c>
      <c r="S72">
        <v>332590</v>
      </c>
      <c r="T72" t="str">
        <f>VLOOKUP(S72,'Table 2.5c'!$B$5:$J$198,4,FALSE)</f>
        <v>Port Alsworth</v>
      </c>
      <c r="U72">
        <f>VLOOKUP($S72,'Table 2.5c'!$B$5:$J$198,7,FALSE)</f>
        <v>0.6201545454545454</v>
      </c>
      <c r="V72">
        <f>VLOOKUP(S72,'Table 2.5c'!$B$5:$J$198,8,FALSE)</f>
        <v>0.41469999999999996</v>
      </c>
      <c r="W72">
        <f>VLOOKUP(S72,'Table 2.5c'!$B$5:$J$198,9,FALSE)</f>
        <v>0.20545454545454545</v>
      </c>
    </row>
    <row r="73" spans="1:23" x14ac:dyDescent="0.3">
      <c r="O73" t="s">
        <v>32</v>
      </c>
      <c r="P73" s="15">
        <f>MROUND('Table 1.d (2021)'!B16,10)</f>
        <v>1780</v>
      </c>
      <c r="Q73" s="20">
        <f>P73/$P$78</f>
        <v>0.56151419558359617</v>
      </c>
      <c r="S73">
        <v>331970</v>
      </c>
      <c r="T73" t="str">
        <f>VLOOKUP(S73,'Table 2.5c'!$B$5:$J$198,4,FALSE)</f>
        <v>False Pass</v>
      </c>
      <c r="U73">
        <f>VLOOKUP($S73,'Table 2.5c'!$B$5:$J$198,7,FALSE)</f>
        <v>0.55027500000000007</v>
      </c>
      <c r="V73">
        <f>VLOOKUP(S73,'Table 2.5c'!$B$5:$J$198,8,FALSE)</f>
        <v>0.29110833333333336</v>
      </c>
      <c r="W73">
        <f>VLOOKUP(S73,'Table 2.5c'!$B$5:$J$198,9,FALSE)</f>
        <v>0.25916666666666671</v>
      </c>
    </row>
    <row r="74" spans="1:23" x14ac:dyDescent="0.3">
      <c r="O74" t="s">
        <v>33</v>
      </c>
      <c r="P74" s="15">
        <f>MROUND('Table 1.d (2021)'!C16,10)</f>
        <v>730</v>
      </c>
      <c r="Q74" s="20">
        <f>P74/$P$78</f>
        <v>0.2302839116719243</v>
      </c>
      <c r="S74">
        <v>331110</v>
      </c>
      <c r="T74" t="str">
        <f>VLOOKUP(S74,'Table 2.5c'!$B$5:$J$198,4,FALSE)</f>
        <v>Eagle</v>
      </c>
      <c r="U74">
        <f>VLOOKUP($S74,'Table 2.5c'!$B$5:$J$198,7,FALSE)</f>
        <v>0.68271666666666653</v>
      </c>
      <c r="V74">
        <f>VLOOKUP(S74,'Table 2.5c'!$B$5:$J$198,8,FALSE)</f>
        <v>0.36739999999999978</v>
      </c>
      <c r="W74">
        <f>VLOOKUP(S74,'Table 2.5c'!$B$5:$J$198,9,FALSE)</f>
        <v>0.31531666666666675</v>
      </c>
    </row>
    <row r="75" spans="1:23" x14ac:dyDescent="0.3">
      <c r="O75" t="s">
        <v>34</v>
      </c>
      <c r="P75" s="15">
        <f>MROUND('Table 1.d (2021)'!D16,10)</f>
        <v>490</v>
      </c>
      <c r="Q75" s="20">
        <f>P75/$P$78</f>
        <v>0.15457413249211358</v>
      </c>
      <c r="S75">
        <v>331020</v>
      </c>
      <c r="T75" t="str">
        <f>VLOOKUP(S75,'Table 2.5c'!$B$5:$J$198,4,FALSE)</f>
        <v>Akiachak</v>
      </c>
      <c r="U75">
        <f>VLOOKUP($S75,'Table 2.5c'!$B$5:$J$198,7,FALSE)</f>
        <v>0.60249999999999992</v>
      </c>
      <c r="V75">
        <f>VLOOKUP(S75,'Table 2.5c'!$B$5:$J$198,8,FALSE)</f>
        <v>0.26544999999999991</v>
      </c>
      <c r="W75">
        <f>VLOOKUP(S75,'Table 2.5c'!$B$5:$J$198,9,FALSE)</f>
        <v>0.33705000000000002</v>
      </c>
    </row>
    <row r="76" spans="1:23" x14ac:dyDescent="0.3">
      <c r="O76" t="s">
        <v>35</v>
      </c>
      <c r="P76" s="15">
        <f>MROUND('Table 1.d (2021)'!E16,10)</f>
        <v>70</v>
      </c>
      <c r="Q76" s="133">
        <f>P76/$P$78</f>
        <v>2.2082018927444796E-2</v>
      </c>
      <c r="S76">
        <v>331480</v>
      </c>
      <c r="T76" t="str">
        <f>VLOOKUP(S76,'Table 2.5c'!$B$5:$J$198,4,FALSE)</f>
        <v>New Stuyahok</v>
      </c>
      <c r="U76">
        <f>VLOOKUP($S76,'Table 2.5c'!$B$5:$J$198,7,FALSE)</f>
        <v>0.59400000000000008</v>
      </c>
      <c r="V76">
        <f>VLOOKUP(S76,'Table 2.5c'!$B$5:$J$198,8,FALSE)</f>
        <v>0.35146666666666682</v>
      </c>
      <c r="W76">
        <f>VLOOKUP(S76,'Table 2.5c'!$B$5:$J$198,9,FALSE)</f>
        <v>0.24253333333333327</v>
      </c>
    </row>
    <row r="77" spans="1:23" x14ac:dyDescent="0.3">
      <c r="O77" t="s">
        <v>51</v>
      </c>
      <c r="P77" s="15">
        <f>MROUND('Table 1.d (2021)'!G16,10)</f>
        <v>100</v>
      </c>
      <c r="Q77" s="133">
        <f>P77/$P$78</f>
        <v>3.1545741324921134E-2</v>
      </c>
      <c r="S77">
        <v>331950</v>
      </c>
      <c r="T77" t="str">
        <f>VLOOKUP(S77,'Table 2.5c'!$B$5:$J$198,4,FALSE)</f>
        <v>Ekwok</v>
      </c>
      <c r="U77">
        <f>VLOOKUP($S77,'Table 2.5c'!$B$5:$J$198,7,FALSE)</f>
        <v>0.59400000000000008</v>
      </c>
      <c r="V77">
        <f>VLOOKUP(S77,'Table 2.5c'!$B$5:$J$198,8,FALSE)</f>
        <v>0.35146666666666682</v>
      </c>
      <c r="W77">
        <f>VLOOKUP(S77,'Table 2.5c'!$B$5:$J$198,9,FALSE)</f>
        <v>0.24253333333333327</v>
      </c>
    </row>
    <row r="78" spans="1:23" x14ac:dyDescent="0.3">
      <c r="O78" t="s">
        <v>15</v>
      </c>
      <c r="P78" s="15">
        <f>MROUND('Table 1.d (2021)'!H16,10)</f>
        <v>3170</v>
      </c>
      <c r="S78">
        <v>331730</v>
      </c>
      <c r="T78" t="str">
        <f>VLOOKUP(S78,'Table 2.5c'!$B$5:$J$198,4,FALSE)</f>
        <v>Wales</v>
      </c>
      <c r="U78">
        <f>VLOOKUP($S78,'Table 2.5c'!$B$5:$J$198,7,FALSE)</f>
        <v>0.60050000000000014</v>
      </c>
      <c r="V78">
        <f>VLOOKUP(S78,'Table 2.5c'!$B$5:$J$198,8,FALSE)</f>
        <v>0.35760833333333342</v>
      </c>
      <c r="W78">
        <f>VLOOKUP(S78,'Table 2.5c'!$B$5:$J$198,9,FALSE)</f>
        <v>0.2428916666666667</v>
      </c>
    </row>
    <row r="79" spans="1:23" x14ac:dyDescent="0.3">
      <c r="S79">
        <v>332210</v>
      </c>
      <c r="T79" t="str">
        <f>VLOOKUP(S79,'Table 2.5c'!$B$5:$J$198,4,FALSE)</f>
        <v>Manokotak</v>
      </c>
      <c r="U79">
        <f>VLOOKUP($S79,'Table 2.5c'!$B$5:$J$198,7,FALSE)</f>
        <v>0.56666666666666654</v>
      </c>
      <c r="V79">
        <f>VLOOKUP(S79,'Table 2.5c'!$B$5:$J$198,8,FALSE)</f>
        <v>0.22779999999999989</v>
      </c>
      <c r="W79">
        <f>VLOOKUP(S79,'Table 2.5c'!$B$5:$J$198,9,FALSE)</f>
        <v>0.33886666666666665</v>
      </c>
    </row>
    <row r="80" spans="1:23" x14ac:dyDescent="0.3">
      <c r="S80">
        <v>332480</v>
      </c>
      <c r="T80" t="str">
        <f>VLOOKUP(S80,'Table 2.5c'!$B$5:$J$198,4,FALSE)</f>
        <v>Pilot Point</v>
      </c>
      <c r="U80">
        <f>VLOOKUP($S80,'Table 2.5c'!$B$5:$J$198,7,FALSE)</f>
        <v>0.59999999999999987</v>
      </c>
      <c r="V80">
        <f>VLOOKUP(S80,'Table 2.5c'!$B$5:$J$198,8,FALSE)</f>
        <v>0.39096666666666657</v>
      </c>
      <c r="W80">
        <f>VLOOKUP(S80,'Table 2.5c'!$B$5:$J$198,9,FALSE)</f>
        <v>0.20903333333333332</v>
      </c>
    </row>
    <row r="81" spans="1:23" x14ac:dyDescent="0.3">
      <c r="S81">
        <v>331990</v>
      </c>
      <c r="T81" t="str">
        <f>VLOOKUP(S81,'Table 2.5c'!$B$5:$J$198,4,FALSE)</f>
        <v>Galena</v>
      </c>
      <c r="U81">
        <f>VLOOKUP($S81,'Table 2.5c'!$B$5:$J$198,7,FALSE)</f>
        <v>0.59599999999999997</v>
      </c>
      <c r="V81">
        <f>VLOOKUP(S81,'Table 2.5c'!$B$5:$J$198,8,FALSE)</f>
        <v>0.22566666666666663</v>
      </c>
      <c r="W81">
        <f>VLOOKUP(S81,'Table 2.5c'!$B$5:$J$198,9,FALSE)</f>
        <v>0.37033333333333335</v>
      </c>
    </row>
    <row r="82" spans="1:23" x14ac:dyDescent="0.3">
      <c r="S82">
        <v>331260</v>
      </c>
      <c r="T82" t="str">
        <f>VLOOKUP(S82,'Table 2.5c'!$B$5:$J$198,4,FALSE)</f>
        <v>Anvik</v>
      </c>
      <c r="U82">
        <f>VLOOKUP($S82,'Table 2.5c'!$B$5:$J$198,7,FALSE)</f>
        <v>0.58030000000000015</v>
      </c>
      <c r="V82">
        <f>VLOOKUP(S82,'Table 2.5c'!$B$5:$J$198,8,FALSE)</f>
        <v>0.3384666666666668</v>
      </c>
      <c r="W82">
        <f>VLOOKUP(S82,'Table 2.5c'!$B$5:$J$198,9,FALSE)</f>
        <v>0.24183333333333334</v>
      </c>
    </row>
    <row r="83" spans="1:23" x14ac:dyDescent="0.3">
      <c r="S83">
        <v>331380</v>
      </c>
      <c r="T83" t="str">
        <f>VLOOKUP(S83,'Table 2.5c'!$B$5:$J$198,4,FALSE)</f>
        <v>Kaltag</v>
      </c>
      <c r="U83">
        <f>VLOOKUP($S83,'Table 2.5c'!$B$5:$J$198,7,FALSE)</f>
        <v>0.55290000000000006</v>
      </c>
      <c r="V83">
        <f>VLOOKUP(S83,'Table 2.5c'!$B$5:$J$198,8,FALSE)</f>
        <v>0.3124083333333334</v>
      </c>
      <c r="W83">
        <f>VLOOKUP(S83,'Table 2.5c'!$B$5:$J$198,9,FALSE)</f>
        <v>0.24049166666666663</v>
      </c>
    </row>
    <row r="84" spans="1:23" x14ac:dyDescent="0.3">
      <c r="S84">
        <v>331510</v>
      </c>
      <c r="T84" t="str">
        <f>VLOOKUP(S84,'Table 2.5c'!$B$5:$J$198,4,FALSE)</f>
        <v>Noorvik</v>
      </c>
      <c r="U84">
        <f>VLOOKUP($S84,'Table 2.5c'!$B$5:$J$198,7,FALSE)</f>
        <v>0.56479999999999997</v>
      </c>
      <c r="V84">
        <f>VLOOKUP(S84,'Table 2.5c'!$B$5:$J$198,8,FALSE)</f>
        <v>0.32370833333333338</v>
      </c>
      <c r="W84">
        <f>VLOOKUP(S84,'Table 2.5c'!$B$5:$J$198,9,FALSE)</f>
        <v>0.24109166666666659</v>
      </c>
    </row>
    <row r="85" spans="1:23" x14ac:dyDescent="0.3">
      <c r="S85">
        <v>331760</v>
      </c>
      <c r="T85" t="str">
        <f>VLOOKUP(S85,'Table 2.5c'!$B$5:$J$198,4,FALSE)</f>
        <v>Aniak</v>
      </c>
      <c r="U85">
        <f>VLOOKUP($S85,'Table 2.5c'!$B$5:$J$198,7,FALSE)</f>
        <v>1.0767250000000002</v>
      </c>
      <c r="V85">
        <f>VLOOKUP(S85,'Table 2.5c'!$B$5:$J$198,8,FALSE)</f>
        <v>0.31487500000000013</v>
      </c>
      <c r="W85">
        <f>VLOOKUP(S85,'Table 2.5c'!$B$5:$J$198,9,FALSE)</f>
        <v>0.76185000000000003</v>
      </c>
    </row>
    <row r="86" spans="1:23" x14ac:dyDescent="0.3">
      <c r="S86">
        <v>331320</v>
      </c>
      <c r="T86" t="str">
        <f>VLOOKUP(S86,'Table 2.5c'!$B$5:$J$198,4,FALSE)</f>
        <v>Gambell</v>
      </c>
      <c r="U86">
        <f>VLOOKUP($S86,'Table 2.5c'!$B$5:$J$198,7,FALSE)</f>
        <v>0.54674999999999996</v>
      </c>
      <c r="V86">
        <f>VLOOKUP(S86,'Table 2.5c'!$B$5:$J$198,8,FALSE)</f>
        <v>0.27316666666666661</v>
      </c>
      <c r="W86">
        <f>VLOOKUP(S86,'Table 2.5c'!$B$5:$J$198,9,FALSE)</f>
        <v>0.27358333333333335</v>
      </c>
    </row>
    <row r="87" spans="1:23" x14ac:dyDescent="0.3">
      <c r="S87">
        <v>331870</v>
      </c>
      <c r="T87" t="str">
        <f>VLOOKUP(S87,'Table 2.5c'!$B$5:$J$198,4,FALSE)</f>
        <v>Chignik Lagoon</v>
      </c>
      <c r="U87">
        <f>VLOOKUP($S87,'Table 2.5c'!$B$5:$J$198,7,FALSE)</f>
        <v>0.57500000000000007</v>
      </c>
      <c r="V87">
        <f>VLOOKUP(S87,'Table 2.5c'!$B$5:$J$198,8,FALSE)</f>
        <v>0.28255833333333341</v>
      </c>
      <c r="W87">
        <f>VLOOKUP(S87,'Table 2.5c'!$B$5:$J$198,9,FALSE)</f>
        <v>0.29244166666666666</v>
      </c>
    </row>
    <row r="88" spans="1:23" x14ac:dyDescent="0.3">
      <c r="S88">
        <v>331420</v>
      </c>
      <c r="T88" t="str">
        <f>VLOOKUP(S88,'Table 2.5c'!$B$5:$J$198,4,FALSE)</f>
        <v>Koyuk</v>
      </c>
      <c r="U88">
        <f>VLOOKUP($S88,'Table 2.5c'!$B$5:$J$198,7,FALSE)</f>
        <v>0.59229999999999994</v>
      </c>
      <c r="V88">
        <f>VLOOKUP(S88,'Table 2.5c'!$B$5:$J$198,8,FALSE)</f>
        <v>0.34986666666666655</v>
      </c>
      <c r="W88">
        <f>VLOOKUP(S88,'Table 2.5c'!$B$5:$J$198,9,FALSE)</f>
        <v>0.24243333333333339</v>
      </c>
    </row>
    <row r="89" spans="1:23" x14ac:dyDescent="0.3">
      <c r="S89">
        <v>332700</v>
      </c>
      <c r="T89" t="str">
        <f>VLOOKUP(S89,'Table 2.5c'!$B$5:$J$198,4,FALSE)</f>
        <v>Klukwan</v>
      </c>
      <c r="U89">
        <f>VLOOKUP($S89,'Table 2.5c'!$B$5:$J$198,7,FALSE)</f>
        <v>0.61624999999999996</v>
      </c>
      <c r="V89">
        <f>VLOOKUP(S89,'Table 2.5c'!$B$5:$J$198,8,FALSE)</f>
        <v>0.34966666666666663</v>
      </c>
      <c r="W89">
        <f>VLOOKUP(S89,'Table 2.5c'!$B$5:$J$198,9,FALSE)</f>
        <v>0.26658333333333334</v>
      </c>
    </row>
    <row r="90" spans="1:23" x14ac:dyDescent="0.3">
      <c r="S90">
        <v>332650</v>
      </c>
      <c r="T90" t="str">
        <f>VLOOKUP(S90,'Table 2.5c'!$B$5:$J$198,4,FALSE)</f>
        <v>Angoon</v>
      </c>
      <c r="U90">
        <f>VLOOKUP($S90,'Table 2.5c'!$B$5:$J$198,7,FALSE)</f>
        <v>0.61624999999999996</v>
      </c>
      <c r="V90">
        <f>VLOOKUP(S90,'Table 2.5c'!$B$5:$J$198,8,FALSE)</f>
        <v>0.34966666666666663</v>
      </c>
      <c r="W90">
        <f>VLOOKUP(S90,'Table 2.5c'!$B$5:$J$198,9,FALSE)</f>
        <v>0.26658333333333334</v>
      </c>
    </row>
    <row r="91" spans="1:23" x14ac:dyDescent="0.3">
      <c r="S91">
        <v>332660</v>
      </c>
      <c r="T91" t="str">
        <f>VLOOKUP(S91,'Table 2.5c'!$B$5:$J$198,4,FALSE)</f>
        <v>Chilkat Valley</v>
      </c>
      <c r="U91">
        <f>VLOOKUP($S91,'Table 2.5c'!$B$5:$J$198,7,FALSE)</f>
        <v>0.61624999999999996</v>
      </c>
      <c r="V91">
        <f>VLOOKUP(S91,'Table 2.5c'!$B$5:$J$198,8,FALSE)</f>
        <v>0.34966666666666663</v>
      </c>
      <c r="W91">
        <f>VLOOKUP(S91,'Table 2.5c'!$B$5:$J$198,9,FALSE)</f>
        <v>0.26658333333333334</v>
      </c>
    </row>
    <row r="92" spans="1:23" x14ac:dyDescent="0.3">
      <c r="S92">
        <v>332670</v>
      </c>
      <c r="T92" t="str">
        <f>VLOOKUP(S92,'Table 2.5c'!$B$5:$J$198,4,FALSE)</f>
        <v>Hoonah</v>
      </c>
      <c r="U92">
        <f>VLOOKUP($S92,'Table 2.5c'!$B$5:$J$198,7,FALSE)</f>
        <v>0.61624999999999996</v>
      </c>
      <c r="V92">
        <f>VLOOKUP(S92,'Table 2.5c'!$B$5:$J$198,8,FALSE)</f>
        <v>0.34966666666666663</v>
      </c>
      <c r="W92">
        <f>VLOOKUP(S92,'Table 2.5c'!$B$5:$J$198,9,FALSE)</f>
        <v>0.26658333333333334</v>
      </c>
    </row>
    <row r="93" spans="1:23" x14ac:dyDescent="0.3">
      <c r="S93">
        <v>332680</v>
      </c>
      <c r="T93" t="str">
        <f>VLOOKUP(S93,'Table 2.5c'!$B$5:$J$198,4,FALSE)</f>
        <v>Kake</v>
      </c>
      <c r="U93">
        <f>VLOOKUP($S93,'Table 2.5c'!$B$5:$J$198,7,FALSE)</f>
        <v>0.61624999999999996</v>
      </c>
      <c r="V93">
        <f>VLOOKUP(S93,'Table 2.5c'!$B$5:$J$198,8,FALSE)</f>
        <v>0.34966666666666663</v>
      </c>
      <c r="W93">
        <f>VLOOKUP(S93,'Table 2.5c'!$B$5:$J$198,9,FALSE)</f>
        <v>0.26658333333333334</v>
      </c>
    </row>
    <row r="94" spans="1:23" x14ac:dyDescent="0.3">
      <c r="A94" s="73" t="s">
        <v>544</v>
      </c>
      <c r="S94">
        <v>331610</v>
      </c>
      <c r="T94" t="str">
        <f>VLOOKUP(S94,'Table 2.5c'!$B$5:$J$198,4,FALSE)</f>
        <v>Selawik</v>
      </c>
      <c r="U94">
        <f>VLOOKUP($S94,'Table 2.5c'!$B$5:$J$198,7,FALSE)</f>
        <v>0.59214999999999984</v>
      </c>
      <c r="V94">
        <f>VLOOKUP(S94,'Table 2.5c'!$B$5:$J$198,8,FALSE)</f>
        <v>0.34736666666666649</v>
      </c>
      <c r="W94">
        <f>VLOOKUP(S94,'Table 2.5c'!$B$5:$J$198,9,FALSE)</f>
        <v>0.24478333333333332</v>
      </c>
    </row>
    <row r="95" spans="1:23" x14ac:dyDescent="0.3">
      <c r="S95">
        <v>331180</v>
      </c>
      <c r="T95" t="str">
        <f>VLOOKUP(S95,'Table 2.5c'!$B$5:$J$198,4,FALSE)</f>
        <v>Northway</v>
      </c>
      <c r="U95">
        <f>VLOOKUP($S95,'Table 2.5c'!$B$5:$J$198,7,FALSE)</f>
        <v>0.63444166666666668</v>
      </c>
      <c r="V95">
        <f>VLOOKUP(S95,'Table 2.5c'!$B$5:$J$198,8,FALSE)</f>
        <v>0.325125</v>
      </c>
      <c r="W95">
        <f>VLOOKUP(S95,'Table 2.5c'!$B$5:$J$198,9,FALSE)</f>
        <v>0.30931666666666668</v>
      </c>
    </row>
    <row r="96" spans="1:23" x14ac:dyDescent="0.3">
      <c r="A96" s="3" t="str">
        <f>CONCATENATE("Figure D.  Installed Capacity by Prime Mover by Certified Utilities (kW), 1962-",Contents!$D$1)</f>
        <v>Figure D.  Installed Capacity by Prime Mover by Certified Utilities (kW), 1962-2019</v>
      </c>
      <c r="S96">
        <v>331400</v>
      </c>
      <c r="T96" t="str">
        <f>VLOOKUP(S96,'Table 2.5c'!$B$5:$J$198,4,FALSE)</f>
        <v>Kiana</v>
      </c>
      <c r="U96">
        <f>VLOOKUP($S96,'Table 2.5c'!$B$5:$J$198,7,FALSE)</f>
        <v>0.628</v>
      </c>
      <c r="V96">
        <f>VLOOKUP(S96,'Table 2.5c'!$B$5:$J$198,8,FALSE)</f>
        <v>0.3837666666666667</v>
      </c>
      <c r="W96">
        <f>VLOOKUP(S96,'Table 2.5c'!$B$5:$J$198,9,FALSE)</f>
        <v>0.24423333333333333</v>
      </c>
    </row>
    <row r="97" spans="19:23" x14ac:dyDescent="0.3">
      <c r="S97">
        <v>331685</v>
      </c>
      <c r="T97" t="str">
        <f>VLOOKUP(S97,'Table 2.5c'!$B$5:$J$198,4,FALSE)</f>
        <v>Teller</v>
      </c>
      <c r="U97">
        <f>VLOOKUP($S97,'Table 2.5c'!$B$5:$J$198,7,FALSE)</f>
        <v>0.54339999999999999</v>
      </c>
      <c r="V97">
        <f>VLOOKUP(S97,'Table 2.5c'!$B$5:$J$198,8,FALSE)</f>
        <v>0.30336666666666667</v>
      </c>
      <c r="W97">
        <f>VLOOKUP(S97,'Table 2.5c'!$B$5:$J$198,9,FALSE)</f>
        <v>0.24003333333333332</v>
      </c>
    </row>
    <row r="98" spans="19:23" x14ac:dyDescent="0.3">
      <c r="S98">
        <v>331640</v>
      </c>
      <c r="T98" t="str">
        <f>VLOOKUP(S98,'Table 2.5c'!$B$5:$J$198,4,FALSE)</f>
        <v>Shishmaref</v>
      </c>
      <c r="U98">
        <f>VLOOKUP($S98,'Table 2.5c'!$B$5:$J$198,7,FALSE)</f>
        <v>0.58209999999999984</v>
      </c>
      <c r="V98">
        <f>VLOOKUP(S98,'Table 2.5c'!$B$5:$J$198,8,FALSE)</f>
        <v>0.34016666666666662</v>
      </c>
      <c r="W98">
        <f>VLOOKUP(S98,'Table 2.5c'!$B$5:$J$198,9,FALSE)</f>
        <v>0.24193333333333325</v>
      </c>
    </row>
    <row r="99" spans="19:23" x14ac:dyDescent="0.3">
      <c r="S99">
        <v>331490</v>
      </c>
      <c r="T99" t="str">
        <f>VLOOKUP(S99,'Table 2.5c'!$B$5:$J$198,4,FALSE)</f>
        <v>Nightmute</v>
      </c>
      <c r="U99">
        <f>VLOOKUP($S99,'Table 2.5c'!$B$5:$J$198,7,FALSE)</f>
        <v>0.5414500000000001</v>
      </c>
      <c r="V99">
        <f>VLOOKUP(S99,'Table 2.5c'!$B$5:$J$198,8,FALSE)</f>
        <v>0.27640833333333342</v>
      </c>
      <c r="W99">
        <f>VLOOKUP(S99,'Table 2.5c'!$B$5:$J$198,9,FALSE)</f>
        <v>0.26504166666666668</v>
      </c>
    </row>
    <row r="100" spans="19:23" x14ac:dyDescent="0.3">
      <c r="S100">
        <v>331700</v>
      </c>
      <c r="T100" t="str">
        <f>VLOOKUP(S100,'Table 2.5c'!$B$5:$J$198,4,FALSE)</f>
        <v>Toksook Bay</v>
      </c>
      <c r="U100">
        <f>VLOOKUP($S100,'Table 2.5c'!$B$5:$J$198,7,FALSE)</f>
        <v>0.5414500000000001</v>
      </c>
      <c r="V100">
        <f>VLOOKUP(S100,'Table 2.5c'!$B$5:$J$198,8,FALSE)</f>
        <v>0.27640833333333342</v>
      </c>
      <c r="W100">
        <f>VLOOKUP(S100,'Table 2.5c'!$B$5:$J$198,9,FALSE)</f>
        <v>0.26504166666666668</v>
      </c>
    </row>
    <row r="101" spans="19:23" x14ac:dyDescent="0.3">
      <c r="S101">
        <v>331710</v>
      </c>
      <c r="T101" t="str">
        <f>VLOOKUP(S101,'Table 2.5c'!$B$5:$J$198,4,FALSE)</f>
        <v>Tununak</v>
      </c>
      <c r="U101">
        <f>VLOOKUP($S101,'Table 2.5c'!$B$5:$J$198,7,FALSE)</f>
        <v>0.5414500000000001</v>
      </c>
      <c r="V101">
        <f>VLOOKUP(S101,'Table 2.5c'!$B$5:$J$198,8,FALSE)</f>
        <v>0.27640833333333342</v>
      </c>
      <c r="W101">
        <f>VLOOKUP(S101,'Table 2.5c'!$B$5:$J$198,9,FALSE)</f>
        <v>0.26504166666666668</v>
      </c>
    </row>
    <row r="102" spans="19:23" x14ac:dyDescent="0.3">
      <c r="S102">
        <v>331195</v>
      </c>
      <c r="T102" t="str">
        <f>VLOOKUP(S102,'Table 2.5c'!$B$5:$J$198,4,FALSE)</f>
        <v>Slana</v>
      </c>
      <c r="U102">
        <f>VLOOKUP($S102,'Table 2.5c'!$B$5:$J$198,7,FALSE)</f>
        <v>0.60668333333333324</v>
      </c>
      <c r="V102">
        <f>VLOOKUP(S102,'Table 2.5c'!$B$5:$J$198,8,FALSE)</f>
        <v>0.2977749999999999</v>
      </c>
      <c r="W102">
        <f>VLOOKUP(S102,'Table 2.5c'!$B$5:$J$198,9,FALSE)</f>
        <v>0.30890833333333334</v>
      </c>
    </row>
    <row r="103" spans="19:23" x14ac:dyDescent="0.3">
      <c r="S103">
        <v>331070</v>
      </c>
      <c r="T103" t="str">
        <f>VLOOKUP(S103,'Table 2.5c'!$B$5:$J$198,4,FALSE)</f>
        <v>Chistochina</v>
      </c>
      <c r="U103">
        <f>VLOOKUP($S103,'Table 2.5c'!$B$5:$J$198,7,FALSE)</f>
        <v>0.60562499999999986</v>
      </c>
      <c r="V103">
        <f>VLOOKUP(S103,'Table 2.5c'!$B$5:$J$198,8,FALSE)</f>
        <v>0.29777499999999985</v>
      </c>
      <c r="W103">
        <f>VLOOKUP(S103,'Table 2.5c'!$B$5:$J$198,9,FALSE)</f>
        <v>0.30785000000000001</v>
      </c>
    </row>
    <row r="104" spans="19:23" x14ac:dyDescent="0.3">
      <c r="S104">
        <v>331160</v>
      </c>
      <c r="T104" t="str">
        <f>VLOOKUP(S104,'Table 2.5c'!$B$5:$J$198,4,FALSE)</f>
        <v>Mentasta Lake</v>
      </c>
      <c r="U104">
        <f>VLOOKUP($S104,'Table 2.5c'!$B$5:$J$198,7,FALSE)</f>
        <v>0.60563333333333325</v>
      </c>
      <c r="V104">
        <f>VLOOKUP(S104,'Table 2.5c'!$B$5:$J$198,8,FALSE)</f>
        <v>0.29777499999999985</v>
      </c>
      <c r="W104">
        <f>VLOOKUP(S104,'Table 2.5c'!$B$5:$J$198,9,FALSE)</f>
        <v>0.3078583333333334</v>
      </c>
    </row>
    <row r="105" spans="19:23" x14ac:dyDescent="0.3">
      <c r="S105">
        <v>332120</v>
      </c>
      <c r="T105" t="str">
        <f>VLOOKUP(S105,'Table 2.5c'!$B$5:$J$198,4,FALSE)</f>
        <v>Kotlik</v>
      </c>
      <c r="U105">
        <f>VLOOKUP($S105,'Table 2.5c'!$B$5:$J$198,7,FALSE)</f>
        <v>0.56979999999999997</v>
      </c>
      <c r="V105">
        <f>VLOOKUP(S105,'Table 2.5c'!$B$5:$J$198,8,FALSE)</f>
        <v>0.32846666666666668</v>
      </c>
      <c r="W105">
        <f>VLOOKUP(S105,'Table 2.5c'!$B$5:$J$198,9,FALSE)</f>
        <v>0.24133333333333332</v>
      </c>
    </row>
    <row r="106" spans="19:23" x14ac:dyDescent="0.3">
      <c r="S106">
        <v>332630</v>
      </c>
      <c r="T106" t="str">
        <f>VLOOKUP(S106,'Table 2.5c'!$B$5:$J$198,4,FALSE)</f>
        <v>Tenakee Springs</v>
      </c>
      <c r="U106">
        <f>VLOOKUP($S106,'Table 2.5c'!$B$5:$J$198,7,FALSE)</f>
        <v>0.56333333333333335</v>
      </c>
      <c r="V106">
        <f>VLOOKUP(S106,'Table 2.5c'!$B$5:$J$198,8,FALSE)</f>
        <v>0.35627500000000001</v>
      </c>
      <c r="W106">
        <f>VLOOKUP(S106,'Table 2.5c'!$B$5:$J$198,9,FALSE)</f>
        <v>0.20705833333333334</v>
      </c>
    </row>
    <row r="107" spans="19:23" x14ac:dyDescent="0.3">
      <c r="S107">
        <v>331620</v>
      </c>
      <c r="T107" t="str">
        <f>VLOOKUP(S107,'Table 2.5c'!$B$5:$J$198,4,FALSE)</f>
        <v>Shageluk</v>
      </c>
      <c r="U107">
        <f>VLOOKUP($S107,'Table 2.5c'!$B$5:$J$198,7,FALSE)</f>
        <v>0.60050000000000014</v>
      </c>
      <c r="V107">
        <f>VLOOKUP(S107,'Table 2.5c'!$B$5:$J$198,8,FALSE)</f>
        <v>0.35760833333333342</v>
      </c>
      <c r="W107">
        <f>VLOOKUP(S107,'Table 2.5c'!$B$5:$J$198,9,FALSE)</f>
        <v>0.2428916666666667</v>
      </c>
    </row>
    <row r="108" spans="19:23" x14ac:dyDescent="0.3">
      <c r="S108">
        <v>331600</v>
      </c>
      <c r="T108" t="str">
        <f>VLOOKUP(S108,'Table 2.5c'!$B$5:$J$198,4,FALSE)</f>
        <v>Scammon Bay</v>
      </c>
      <c r="U108">
        <f>VLOOKUP($S108,'Table 2.5c'!$B$5:$J$198,7,FALSE)</f>
        <v>0.57730000000000004</v>
      </c>
      <c r="V108">
        <f>VLOOKUP(S108,'Table 2.5c'!$B$5:$J$198,8,FALSE)</f>
        <v>0.33560833333333329</v>
      </c>
      <c r="W108">
        <f>VLOOKUP(S108,'Table 2.5c'!$B$5:$J$198,9,FALSE)</f>
        <v>0.24169166666666678</v>
      </c>
    </row>
    <row r="109" spans="19:23" x14ac:dyDescent="0.3">
      <c r="S109">
        <v>331450</v>
      </c>
      <c r="T109" t="str">
        <f>VLOOKUP(S109,'Table 2.5c'!$B$5:$J$198,4,FALSE)</f>
        <v>Mekoryuk</v>
      </c>
      <c r="U109">
        <f>VLOOKUP($S109,'Table 2.5c'!$B$5:$J$198,7,FALSE)</f>
        <v>0.57540000000000002</v>
      </c>
      <c r="V109">
        <f>VLOOKUP(S109,'Table 2.5c'!$B$5:$J$198,8,FALSE)</f>
        <v>0.31000833333333339</v>
      </c>
      <c r="W109">
        <f>VLOOKUP(S109,'Table 2.5c'!$B$5:$J$198,9,FALSE)</f>
        <v>0.26539166666666664</v>
      </c>
    </row>
    <row r="110" spans="19:23" x14ac:dyDescent="0.3">
      <c r="S110">
        <v>331360</v>
      </c>
      <c r="T110" t="str">
        <f>VLOOKUP(S110,'Table 2.5c'!$B$5:$J$198,4,FALSE)</f>
        <v>Hooper Bay</v>
      </c>
      <c r="U110">
        <f>VLOOKUP($S110,'Table 2.5c'!$B$5:$J$198,7,FALSE)</f>
        <v>0.53315000000000012</v>
      </c>
      <c r="V110">
        <f>VLOOKUP(S110,'Table 2.5c'!$B$5:$J$198,8,FALSE)</f>
        <v>0.27706666666666685</v>
      </c>
      <c r="W110">
        <f>VLOOKUP(S110,'Table 2.5c'!$B$5:$J$198,9,FALSE)</f>
        <v>0.25608333333333327</v>
      </c>
    </row>
    <row r="111" spans="19:23" x14ac:dyDescent="0.3">
      <c r="S111">
        <v>331350</v>
      </c>
      <c r="T111" t="str">
        <f>VLOOKUP(S111,'Table 2.5c'!$B$5:$J$198,4,FALSE)</f>
        <v>Holy Cross</v>
      </c>
      <c r="U111">
        <f>VLOOKUP($S111,'Table 2.5c'!$B$5:$J$198,7,FALSE)</f>
        <v>0.54879999999999995</v>
      </c>
      <c r="V111">
        <f>VLOOKUP(S111,'Table 2.5c'!$B$5:$J$198,8,FALSE)</f>
        <v>0.30850833333333338</v>
      </c>
      <c r="W111">
        <f>VLOOKUP(S111,'Table 2.5c'!$B$5:$J$198,9,FALSE)</f>
        <v>0.24029166666666657</v>
      </c>
    </row>
    <row r="112" spans="19:23" x14ac:dyDescent="0.3">
      <c r="S112">
        <v>331470</v>
      </c>
      <c r="T112" t="str">
        <f>VLOOKUP(S112,'Table 2.5c'!$B$5:$J$198,4,FALSE)</f>
        <v>Mountain Village</v>
      </c>
      <c r="U112">
        <f>VLOOKUP($S112,'Table 2.5c'!$B$5:$J$198,7,FALSE)</f>
        <v>0.56799999999999984</v>
      </c>
      <c r="V112">
        <f>VLOOKUP(S112,'Table 2.5c'!$B$5:$J$198,8,FALSE)</f>
        <v>0.32676666666666665</v>
      </c>
      <c r="W112">
        <f>VLOOKUP(S112,'Table 2.5c'!$B$5:$J$198,9,FALSE)</f>
        <v>0.24123333333333322</v>
      </c>
    </row>
    <row r="113" spans="1:23" x14ac:dyDescent="0.3">
      <c r="S113">
        <v>331630</v>
      </c>
      <c r="T113" t="str">
        <f>VLOOKUP(S113,'Table 2.5c'!$B$5:$J$198,4,FALSE)</f>
        <v>Shaktoolik</v>
      </c>
      <c r="U113">
        <f>VLOOKUP($S113,'Table 2.5c'!$B$5:$J$198,7,FALSE)</f>
        <v>0.54300000000000004</v>
      </c>
      <c r="V113">
        <f>VLOOKUP(S113,'Table 2.5c'!$B$5:$J$198,8,FALSE)</f>
        <v>0.26786666666666675</v>
      </c>
      <c r="W113">
        <f>VLOOKUP(S113,'Table 2.5c'!$B$5:$J$198,9,FALSE)</f>
        <v>0.27513333333333329</v>
      </c>
    </row>
    <row r="114" spans="1:23" x14ac:dyDescent="0.3">
      <c r="S114">
        <v>331290</v>
      </c>
      <c r="T114" t="str">
        <f>VLOOKUP(S114,'Table 2.5c'!$B$5:$J$198,4,FALSE)</f>
        <v>Eek</v>
      </c>
      <c r="U114">
        <f>VLOOKUP($S114,'Table 2.5c'!$B$5:$J$198,7,FALSE)</f>
        <v>0.57259999999999989</v>
      </c>
      <c r="V114">
        <f>VLOOKUP(S114,'Table 2.5c'!$B$5:$J$198,8,FALSE)</f>
        <v>0.33110833333333334</v>
      </c>
      <c r="W114">
        <f>VLOOKUP(S114,'Table 2.5c'!$B$5:$J$198,9,FALSE)</f>
        <v>0.24149166666666658</v>
      </c>
    </row>
    <row r="115" spans="1:23" x14ac:dyDescent="0.3">
      <c r="A115" s="87" t="s">
        <v>545</v>
      </c>
      <c r="S115">
        <v>331300</v>
      </c>
      <c r="T115" t="str">
        <f>VLOOKUP(S115,'Table 2.5c'!$B$5:$J$198,4,FALSE)</f>
        <v>Elim</v>
      </c>
      <c r="U115">
        <f>VLOOKUP($S115,'Table 2.5c'!$B$5:$J$198,7,FALSE)</f>
        <v>0.58499999999999996</v>
      </c>
      <c r="V115">
        <f>VLOOKUP(S115,'Table 2.5c'!$B$5:$J$198,8,FALSE)</f>
        <v>0.34290833333333337</v>
      </c>
      <c r="W115">
        <f>VLOOKUP(S115,'Table 2.5c'!$B$5:$J$198,9,FALSE)</f>
        <v>0.24209166666666659</v>
      </c>
    </row>
    <row r="116" spans="1:23" x14ac:dyDescent="0.3">
      <c r="S116">
        <v>331270</v>
      </c>
      <c r="T116" t="str">
        <f>VLOOKUP(S116,'Table 2.5c'!$B$5:$J$198,4,FALSE)</f>
        <v>Brevig Mission</v>
      </c>
      <c r="U116">
        <f>VLOOKUP($S116,'Table 2.5c'!$B$5:$J$198,7,FALSE)</f>
        <v>0.52500000000000013</v>
      </c>
      <c r="V116">
        <f>VLOOKUP(S116,'Table 2.5c'!$B$5:$J$198,8,FALSE)</f>
        <v>0.28590833333333343</v>
      </c>
      <c r="W116">
        <f>VLOOKUP(S116,'Table 2.5c'!$B$5:$J$198,9,FALSE)</f>
        <v>0.23909166666666667</v>
      </c>
    </row>
    <row r="117" spans="1:23" x14ac:dyDescent="0.3">
      <c r="A117" s="3" t="str">
        <f>CONCATENATE("Figure E.  Generation by Fuel Type by Certified Utilities (MWh), ",Contents!$D$1)</f>
        <v>Figure E.  Generation by Fuel Type by Certified Utilities (MWh), 2019</v>
      </c>
      <c r="S117">
        <v>332310</v>
      </c>
      <c r="T117" t="str">
        <f>VLOOKUP(S117,'Table 2.5c'!$B$5:$J$198,4,FALSE)</f>
        <v>Chefornak</v>
      </c>
      <c r="U117">
        <f>VLOOKUP($S117,'Table 2.5c'!$B$5:$J$198,7,FALSE)</f>
        <v>0.54999999999999993</v>
      </c>
      <c r="V117">
        <f>VLOOKUP(S117,'Table 2.5c'!$B$5:$J$198,8,FALSE)</f>
        <v>0.24855833333333338</v>
      </c>
      <c r="W117">
        <f>VLOOKUP(S117,'Table 2.5c'!$B$5:$J$198,9,FALSE)</f>
        <v>0.30144166666666655</v>
      </c>
    </row>
    <row r="118" spans="1:23" x14ac:dyDescent="0.3">
      <c r="S118">
        <v>332890</v>
      </c>
      <c r="T118" t="str">
        <f>VLOOKUP(S118,'Table 2.5c'!$B$5:$J$198,4,FALSE)</f>
        <v>White Mountain</v>
      </c>
      <c r="U118">
        <f>VLOOKUP($S118,'Table 2.5c'!$B$5:$J$198,7,FALSE)</f>
        <v>0.54999999999999993</v>
      </c>
      <c r="V118">
        <f>VLOOKUP(S118,'Table 2.5c'!$B$5:$J$198,8,FALSE)</f>
        <v>0.2718583333333332</v>
      </c>
      <c r="W118">
        <f>VLOOKUP(S118,'Table 2.5c'!$B$5:$J$198,9,FALSE)</f>
        <v>0.27814166666666673</v>
      </c>
    </row>
    <row r="119" spans="1:23" x14ac:dyDescent="0.3">
      <c r="S119">
        <v>331540</v>
      </c>
      <c r="T119" t="str">
        <f>VLOOKUP(S119,'Table 2.5c'!$B$5:$J$198,4,FALSE)</f>
        <v>Old Harbor</v>
      </c>
      <c r="U119">
        <f>VLOOKUP($S119,'Table 2.5c'!$B$5:$J$198,7,FALSE)</f>
        <v>0.58730000000000004</v>
      </c>
      <c r="V119">
        <f>VLOOKUP(S119,'Table 2.5c'!$B$5:$J$198,8,FALSE)</f>
        <v>0.34510833333333335</v>
      </c>
      <c r="W119">
        <f>VLOOKUP(S119,'Table 2.5c'!$B$5:$J$198,9,FALSE)</f>
        <v>0.24219166666666669</v>
      </c>
    </row>
    <row r="120" spans="1:23" x14ac:dyDescent="0.3">
      <c r="S120">
        <v>331580</v>
      </c>
      <c r="T120" t="str">
        <f>VLOOKUP(S120,'Table 2.5c'!$B$5:$J$198,4,FALSE)</f>
        <v>Russian Mission</v>
      </c>
      <c r="U120">
        <f>VLOOKUP($S120,'Table 2.5c'!$B$5:$J$198,7,FALSE)</f>
        <v>0.55559999999999998</v>
      </c>
      <c r="V120">
        <f>VLOOKUP(S120,'Table 2.5c'!$B$5:$J$198,8,FALSE)</f>
        <v>0.31496666666666673</v>
      </c>
      <c r="W120">
        <f>VLOOKUP(S120,'Table 2.5c'!$B$5:$J$198,9,FALSE)</f>
        <v>0.24063333333333328</v>
      </c>
    </row>
    <row r="121" spans="1:23" x14ac:dyDescent="0.3">
      <c r="S121">
        <v>331330</v>
      </c>
      <c r="T121" t="str">
        <f>VLOOKUP(S121,'Table 2.5c'!$B$5:$J$198,4,FALSE)</f>
        <v>Goodnews Bay</v>
      </c>
      <c r="U121">
        <f>VLOOKUP($S121,'Table 2.5c'!$B$5:$J$198,7,FALSE)</f>
        <v>0.5445000000000001</v>
      </c>
      <c r="V121">
        <f>VLOOKUP(S121,'Table 2.5c'!$B$5:$J$198,8,FALSE)</f>
        <v>0.30440833333333339</v>
      </c>
      <c r="W121">
        <f>VLOOKUP(S121,'Table 2.5c'!$B$5:$J$198,9,FALSE)</f>
        <v>0.24009166666666668</v>
      </c>
    </row>
    <row r="122" spans="1:23" x14ac:dyDescent="0.3">
      <c r="S122">
        <v>331550</v>
      </c>
      <c r="T122" t="str">
        <f>VLOOKUP(S122,'Table 2.5c'!$B$5:$J$198,4,FALSE)</f>
        <v>Pilot Station</v>
      </c>
      <c r="U122">
        <f>VLOOKUP($S122,'Table 2.5c'!$B$5:$J$198,7,FALSE)</f>
        <v>0.5663999999999999</v>
      </c>
      <c r="V122">
        <f>VLOOKUP(S122,'Table 2.5c'!$B$5:$J$198,8,FALSE)</f>
        <v>0.32520833333333321</v>
      </c>
      <c r="W122">
        <f>VLOOKUP(S122,'Table 2.5c'!$B$5:$J$198,9,FALSE)</f>
        <v>0.24119166666666667</v>
      </c>
    </row>
    <row r="123" spans="1:23" x14ac:dyDescent="0.3">
      <c r="S123">
        <v>331390</v>
      </c>
      <c r="T123" t="str">
        <f>VLOOKUP(S123,'Table 2.5c'!$B$5:$J$198,4,FALSE)</f>
        <v>Kasigluk</v>
      </c>
      <c r="U123">
        <f>VLOOKUP($S123,'Table 2.5c'!$B$5:$J$198,7,FALSE)</f>
        <v>0.5240999999999999</v>
      </c>
      <c r="V123">
        <f>VLOOKUP(S123,'Table 2.5c'!$B$5:$J$198,8,FALSE)</f>
        <v>0.27070833333333327</v>
      </c>
      <c r="W123">
        <f>VLOOKUP(S123,'Table 2.5c'!$B$5:$J$198,9,FALSE)</f>
        <v>0.25339166666666663</v>
      </c>
    </row>
    <row r="124" spans="1:23" x14ac:dyDescent="0.3">
      <c r="S124">
        <v>331530</v>
      </c>
      <c r="T124" t="str">
        <f>VLOOKUP(S124,'Table 2.5c'!$B$5:$J$198,4,FALSE)</f>
        <v>Nunapitchuk</v>
      </c>
      <c r="U124">
        <f>VLOOKUP($S124,'Table 2.5c'!$B$5:$J$198,7,FALSE)</f>
        <v>0.5240999999999999</v>
      </c>
      <c r="V124">
        <f>VLOOKUP(S124,'Table 2.5c'!$B$5:$J$198,8,FALSE)</f>
        <v>0.27070833333333327</v>
      </c>
      <c r="W124">
        <f>VLOOKUP(S124,'Table 2.5c'!$B$5:$J$198,9,FALSE)</f>
        <v>0.25339166666666663</v>
      </c>
    </row>
    <row r="125" spans="1:23" x14ac:dyDescent="0.3">
      <c r="S125">
        <v>331430</v>
      </c>
      <c r="T125" t="str">
        <f>VLOOKUP(S125,'Table 2.5c'!$B$5:$J$198,4,FALSE)</f>
        <v>Lower Kalskag</v>
      </c>
      <c r="U125">
        <f>VLOOKUP($S125,'Table 2.5c'!$B$5:$J$198,7,FALSE)</f>
        <v>0.53669999999999984</v>
      </c>
      <c r="V125">
        <f>VLOOKUP(S125,'Table 2.5c'!$B$5:$J$198,8,FALSE)</f>
        <v>0.29700833333333321</v>
      </c>
      <c r="W125">
        <f>VLOOKUP(S125,'Table 2.5c'!$B$5:$J$198,9,FALSE)</f>
        <v>0.23969166666666661</v>
      </c>
    </row>
    <row r="126" spans="1:23" x14ac:dyDescent="0.3">
      <c r="S126">
        <v>331720</v>
      </c>
      <c r="T126" t="str">
        <f>VLOOKUP(S126,'Table 2.5c'!$B$5:$J$198,4,FALSE)</f>
        <v>Kalskag</v>
      </c>
      <c r="U126">
        <f>VLOOKUP($S126,'Table 2.5c'!$B$5:$J$198,7,FALSE)</f>
        <v>0.53669999999999984</v>
      </c>
      <c r="V126">
        <f>VLOOKUP(S126,'Table 2.5c'!$B$5:$J$198,8,FALSE)</f>
        <v>0.29700833333333321</v>
      </c>
      <c r="W126">
        <f>VLOOKUP(S126,'Table 2.5c'!$B$5:$J$198,9,FALSE)</f>
        <v>0.23969166666666661</v>
      </c>
    </row>
    <row r="127" spans="1:23" x14ac:dyDescent="0.3">
      <c r="S127">
        <v>331670</v>
      </c>
      <c r="T127" t="str">
        <f>VLOOKUP(S127,'Table 2.5c'!$B$5:$J$198,4,FALSE)</f>
        <v>Saint Michael</v>
      </c>
      <c r="U127">
        <f>VLOOKUP($S127,'Table 2.5c'!$B$5:$J$198,7,FALSE)</f>
        <v>0.55759999999999998</v>
      </c>
      <c r="V127">
        <f>VLOOKUP(S127,'Table 2.5c'!$B$5:$J$198,8,FALSE)</f>
        <v>0.31686666666666663</v>
      </c>
      <c r="W127">
        <f>VLOOKUP(S127,'Table 2.5c'!$B$5:$J$198,9,FALSE)</f>
        <v>0.24073333333333335</v>
      </c>
    </row>
    <row r="128" spans="1:23" x14ac:dyDescent="0.3">
      <c r="S128">
        <v>331680</v>
      </c>
      <c r="T128" t="str">
        <f>VLOOKUP(S128,'Table 2.5c'!$B$5:$J$198,4,FALSE)</f>
        <v>Stebbins</v>
      </c>
      <c r="U128">
        <f>VLOOKUP($S128,'Table 2.5c'!$B$5:$J$198,7,FALSE)</f>
        <v>0.55759999999999998</v>
      </c>
      <c r="V128">
        <f>VLOOKUP(S128,'Table 2.5c'!$B$5:$J$198,8,FALSE)</f>
        <v>0.31686666666666663</v>
      </c>
      <c r="W128">
        <f>VLOOKUP(S128,'Table 2.5c'!$B$5:$J$198,9,FALSE)</f>
        <v>0.24073333333333335</v>
      </c>
    </row>
    <row r="129" spans="1:23" x14ac:dyDescent="0.3">
      <c r="S129">
        <v>331590</v>
      </c>
      <c r="T129" t="str">
        <f>VLOOKUP(S129,'Table 2.5c'!$B$5:$J$198,4,FALSE)</f>
        <v>Savoonga</v>
      </c>
      <c r="U129">
        <f>VLOOKUP($S129,'Table 2.5c'!$B$5:$J$198,7,FALSE)</f>
        <v>0.54660000000000009</v>
      </c>
      <c r="V129">
        <f>VLOOKUP(S129,'Table 2.5c'!$B$5:$J$198,8,FALSE)</f>
        <v>0.2973083333333334</v>
      </c>
      <c r="W129">
        <f>VLOOKUP(S129,'Table 2.5c'!$B$5:$J$198,9,FALSE)</f>
        <v>0.24929166666666672</v>
      </c>
    </row>
    <row r="130" spans="1:23" x14ac:dyDescent="0.3">
      <c r="S130">
        <v>331520</v>
      </c>
      <c r="T130" t="str">
        <f>VLOOKUP(S130,'Table 2.5c'!$B$5:$J$198,4,FALSE)</f>
        <v>Nulato</v>
      </c>
      <c r="U130">
        <f>VLOOKUP($S130,'Table 2.5c'!$B$5:$J$198,7,FALSE)</f>
        <v>0.60200000000000009</v>
      </c>
      <c r="V130">
        <f>VLOOKUP(S130,'Table 2.5c'!$B$5:$J$198,8,FALSE)</f>
        <v>0.35906666666666676</v>
      </c>
      <c r="W130">
        <f>VLOOKUP(S130,'Table 2.5c'!$B$5:$J$198,9,FALSE)</f>
        <v>0.24293333333333331</v>
      </c>
    </row>
    <row r="131" spans="1:23" x14ac:dyDescent="0.3">
      <c r="S131">
        <v>331410</v>
      </c>
      <c r="T131" t="str">
        <f>VLOOKUP(S131,'Table 2.5c'!$B$5:$J$198,4,FALSE)</f>
        <v>Kivalina</v>
      </c>
      <c r="U131">
        <f>VLOOKUP($S131,'Table 2.5c'!$B$5:$J$198,7,FALSE)</f>
        <v>0.59919999999999984</v>
      </c>
      <c r="V131">
        <f>VLOOKUP(S131,'Table 2.5c'!$B$5:$J$198,8,FALSE)</f>
        <v>0.35640833333333322</v>
      </c>
      <c r="W131">
        <f>VLOOKUP(S131,'Table 2.5c'!$B$5:$J$198,9,FALSE)</f>
        <v>0.2427916666666666</v>
      </c>
    </row>
    <row r="132" spans="1:23" x14ac:dyDescent="0.3">
      <c r="S132">
        <v>331340</v>
      </c>
      <c r="T132" t="str">
        <f>VLOOKUP(S132,'Table 2.5c'!$B$5:$J$198,4,FALSE)</f>
        <v>Grayling</v>
      </c>
      <c r="U132">
        <f>VLOOKUP($S132,'Table 2.5c'!$B$5:$J$198,7,FALSE)</f>
        <v>0.55850000000000011</v>
      </c>
      <c r="V132">
        <f>VLOOKUP(S132,'Table 2.5c'!$B$5:$J$198,8,FALSE)</f>
        <v>0.31770833333333337</v>
      </c>
      <c r="W132">
        <f>VLOOKUP(S132,'Table 2.5c'!$B$5:$J$198,9,FALSE)</f>
        <v>0.24079166666666671</v>
      </c>
    </row>
    <row r="133" spans="1:23" x14ac:dyDescent="0.3">
      <c r="S133">
        <v>331370</v>
      </c>
      <c r="T133" t="str">
        <f>VLOOKUP(S133,'Table 2.5c'!$B$5:$J$198,4,FALSE)</f>
        <v>Huslia</v>
      </c>
      <c r="U133">
        <f>VLOOKUP($S133,'Table 2.5c'!$B$5:$J$198,7,FALSE)</f>
        <v>0.57139999999999991</v>
      </c>
      <c r="V133">
        <f>VLOOKUP(S133,'Table 2.5c'!$B$5:$J$198,8,FALSE)</f>
        <v>0.32996666666666663</v>
      </c>
      <c r="W133">
        <f>VLOOKUP(S133,'Table 2.5c'!$B$5:$J$198,9,FALSE)</f>
        <v>0.24143333333333331</v>
      </c>
    </row>
    <row r="134" spans="1:23" x14ac:dyDescent="0.3">
      <c r="S134">
        <v>331440</v>
      </c>
      <c r="T134" t="str">
        <f>VLOOKUP(S134,'Table 2.5c'!$B$5:$J$198,4,FALSE)</f>
        <v>Marshall</v>
      </c>
      <c r="U134">
        <f>VLOOKUP($S134,'Table 2.5c'!$B$5:$J$198,7,FALSE)</f>
        <v>0.53880000000000006</v>
      </c>
      <c r="V134">
        <f>VLOOKUP(S134,'Table 2.5c'!$B$5:$J$198,8,FALSE)</f>
        <v>0.29900833333333354</v>
      </c>
      <c r="W134">
        <f>VLOOKUP(S134,'Table 2.5c'!$B$5:$J$198,9,FALSE)</f>
        <v>0.23979166666666654</v>
      </c>
    </row>
    <row r="135" spans="1:23" x14ac:dyDescent="0.3">
      <c r="S135">
        <v>331690</v>
      </c>
      <c r="T135" t="str">
        <f>VLOOKUP(S135,'Table 2.5c'!$B$5:$J$198,4,FALSE)</f>
        <v>Togiak</v>
      </c>
      <c r="U135">
        <f>VLOOKUP($S135,'Table 2.5c'!$B$5:$J$198,7,FALSE)</f>
        <v>0.58429999999999993</v>
      </c>
      <c r="V135">
        <f>VLOOKUP(S135,'Table 2.5c'!$B$5:$J$198,8,FALSE)</f>
        <v>0.3422666666666665</v>
      </c>
      <c r="W135">
        <f>VLOOKUP(S135,'Table 2.5c'!$B$5:$J$198,9,FALSE)</f>
        <v>0.24203333333333341</v>
      </c>
    </row>
    <row r="136" spans="1:23" x14ac:dyDescent="0.3">
      <c r="A136" s="73" t="s">
        <v>543</v>
      </c>
      <c r="S136">
        <v>331240</v>
      </c>
      <c r="T136" t="str">
        <f>VLOOKUP(S136,'Table 2.5c'!$B$5:$J$198,4,FALSE)</f>
        <v>Alakanuk</v>
      </c>
      <c r="U136">
        <f>VLOOKUP($S136,'Table 2.5c'!$B$5:$J$198,7,FALSE)</f>
        <v>0.52780000000000005</v>
      </c>
      <c r="V136">
        <f>VLOOKUP(S136,'Table 2.5c'!$B$5:$J$198,8,FALSE)</f>
        <v>0.2801083333333334</v>
      </c>
      <c r="W136">
        <f>VLOOKUP(S136,'Table 2.5c'!$B$5:$J$198,9,FALSE)</f>
        <v>0.24769166666666664</v>
      </c>
    </row>
    <row r="137" spans="1:23" x14ac:dyDescent="0.3">
      <c r="S137">
        <v>331310</v>
      </c>
      <c r="T137" t="str">
        <f>VLOOKUP(S137,'Table 2.5c'!$B$5:$J$198,4,FALSE)</f>
        <v>Emmonak</v>
      </c>
      <c r="U137">
        <f>VLOOKUP($S137,'Table 2.5c'!$B$5:$J$198,7,FALSE)</f>
        <v>0.52780000000000005</v>
      </c>
      <c r="V137">
        <f>VLOOKUP(S137,'Table 2.5c'!$B$5:$J$198,8,FALSE)</f>
        <v>0.2801083333333334</v>
      </c>
      <c r="W137">
        <f>VLOOKUP(S137,'Table 2.5c'!$B$5:$J$198,9,FALSE)</f>
        <v>0.24769166666666664</v>
      </c>
    </row>
    <row r="138" spans="1:23" x14ac:dyDescent="0.3">
      <c r="A138" s="3" t="str">
        <f>CONCATENATE("Figure F.  Generation by Fuel Type by Certified Utilities (GWh), 1971-",Contents!$D$1)</f>
        <v>Figure F.  Generation by Fuel Type by Certified Utilities (GWh), 1971-2019</v>
      </c>
      <c r="S138">
        <v>331030</v>
      </c>
      <c r="T138" t="str">
        <f>VLOOKUP(S138,'Table 2.5c'!$B$5:$J$198,4,FALSE)</f>
        <v>Akiak</v>
      </c>
      <c r="U138">
        <f>VLOOKUP($S138,'Table 2.5c'!$B$5:$J$198,7,FALSE)</f>
        <v>0.53000000000000014</v>
      </c>
      <c r="V138">
        <f>VLOOKUP(S138,'Table 2.5c'!$B$5:$J$198,8,FALSE)</f>
        <v>0.26315000000000011</v>
      </c>
      <c r="W138">
        <f>VLOOKUP(S138,'Table 2.5c'!$B$5:$J$198,9,FALSE)</f>
        <v>0.26685000000000003</v>
      </c>
    </row>
    <row r="139" spans="1:23" x14ac:dyDescent="0.3">
      <c r="S139">
        <v>331280</v>
      </c>
      <c r="T139" t="str">
        <f>VLOOKUP(S139,'Table 2.5c'!$B$5:$J$198,4,FALSE)</f>
        <v>Chevak</v>
      </c>
      <c r="U139">
        <f>VLOOKUP($S139,'Table 2.5c'!$B$5:$J$198,7,FALSE)</f>
        <v>0.53650000000000009</v>
      </c>
      <c r="V139">
        <f>VLOOKUP(S139,'Table 2.5c'!$B$5:$J$198,8,FALSE)</f>
        <v>0.26300833333333345</v>
      </c>
      <c r="W139">
        <f>VLOOKUP(S139,'Table 2.5c'!$B$5:$J$198,9,FALSE)</f>
        <v>0.27349166666666663</v>
      </c>
    </row>
    <row r="140" spans="1:23" x14ac:dyDescent="0.3">
      <c r="S140">
        <v>332150</v>
      </c>
      <c r="T140" t="str">
        <f>VLOOKUP(S140,'Table 2.5c'!$B$5:$J$198,4,FALSE)</f>
        <v>Kwethluk</v>
      </c>
      <c r="U140">
        <f>VLOOKUP($S140,'Table 2.5c'!$B$5:$J$198,7,FALSE)</f>
        <v>0.51999999999999991</v>
      </c>
      <c r="V140">
        <f>VLOOKUP(S140,'Table 2.5c'!$B$5:$J$198,8,FALSE)</f>
        <v>0.26198333333333335</v>
      </c>
      <c r="W140">
        <f>VLOOKUP(S140,'Table 2.5c'!$B$5:$J$198,9,FALSE)</f>
        <v>0.25801666666666656</v>
      </c>
    </row>
    <row r="141" spans="1:23" x14ac:dyDescent="0.3">
      <c r="S141">
        <v>331570</v>
      </c>
      <c r="T141" t="str">
        <f>VLOOKUP(S141,'Table 2.5c'!$B$5:$J$198,4,FALSE)</f>
        <v>Quinhagak</v>
      </c>
      <c r="U141">
        <f>VLOOKUP($S141,'Table 2.5c'!$B$5:$J$198,7,FALSE)</f>
        <v>0.52720000000000011</v>
      </c>
      <c r="V141">
        <f>VLOOKUP(S141,'Table 2.5c'!$B$5:$J$198,8,FALSE)</f>
        <v>0.2615083333333334</v>
      </c>
      <c r="W141">
        <f>VLOOKUP(S141,'Table 2.5c'!$B$5:$J$198,9,FALSE)</f>
        <v>0.26569166666666671</v>
      </c>
    </row>
    <row r="142" spans="1:23" x14ac:dyDescent="0.3">
      <c r="S142">
        <v>332540</v>
      </c>
      <c r="T142" t="str">
        <f>VLOOKUP(S142,'Table 2.5c'!$B$5:$J$198,4,FALSE)</f>
        <v>Sand Point</v>
      </c>
      <c r="U142">
        <f>VLOOKUP($S142,'Table 2.5c'!$B$5:$J$198,7,FALSE)</f>
        <v>0.53531666666666666</v>
      </c>
      <c r="V142">
        <f>VLOOKUP(S142,'Table 2.5c'!$B$5:$J$198,8,FALSE)</f>
        <v>0.30535833333333329</v>
      </c>
      <c r="W142">
        <f>VLOOKUP(S142,'Table 2.5c'!$B$5:$J$198,9,FALSE)</f>
        <v>0.22995833333333335</v>
      </c>
    </row>
    <row r="143" spans="1:23" x14ac:dyDescent="0.3">
      <c r="S143">
        <v>331460</v>
      </c>
      <c r="T143" t="str">
        <f>VLOOKUP(S143,'Table 2.5c'!$B$5:$J$198,4,FALSE)</f>
        <v>Minto</v>
      </c>
      <c r="U143">
        <f>VLOOKUP($S143,'Table 2.5c'!$B$5:$J$198,7,FALSE)</f>
        <v>0.53910000000000013</v>
      </c>
      <c r="V143">
        <f>VLOOKUP(S143,'Table 2.5c'!$B$5:$J$198,8,FALSE)</f>
        <v>0.2993083333333334</v>
      </c>
      <c r="W143">
        <f>VLOOKUP(S143,'Table 2.5c'!$B$5:$J$198,9,FALSE)</f>
        <v>0.23979166666666674</v>
      </c>
    </row>
    <row r="144" spans="1:23" x14ac:dyDescent="0.3">
      <c r="S144">
        <v>332370</v>
      </c>
      <c r="T144" t="str">
        <f>VLOOKUP(S144,'Table 2.5c'!$B$5:$J$198,4,FALSE)</f>
        <v>Kaktovik</v>
      </c>
      <c r="U144">
        <f>VLOOKUP($S144,'Table 2.5c'!$B$5:$J$198,7,FALSE)</f>
        <v>0.20413333333333328</v>
      </c>
      <c r="V144">
        <f>VLOOKUP(S144,'Table 2.5c'!$B$5:$J$198,8,FALSE)</f>
        <v>0</v>
      </c>
      <c r="W144">
        <f>VLOOKUP(S144,'Table 2.5c'!$B$5:$J$198,9,FALSE)</f>
        <v>0.20413333333333328</v>
      </c>
    </row>
    <row r="145" spans="1:23" x14ac:dyDescent="0.3">
      <c r="S145">
        <v>332730</v>
      </c>
      <c r="T145" t="str">
        <f>VLOOKUP(S145,'Table 2.5c'!$B$5:$J$198,4,FALSE)</f>
        <v>Twin Hills</v>
      </c>
      <c r="U145">
        <f>VLOOKUP($S145,'Table 2.5c'!$B$5:$J$198,7,FALSE)</f>
        <v>0.50687500000000008</v>
      </c>
      <c r="V145">
        <f>VLOOKUP(S145,'Table 2.5c'!$B$5:$J$198,8,FALSE)</f>
        <v>0.31009166666666677</v>
      </c>
      <c r="W145">
        <f>VLOOKUP(S145,'Table 2.5c'!$B$5:$J$198,9,FALSE)</f>
        <v>0.19678333333333334</v>
      </c>
    </row>
    <row r="146" spans="1:23" x14ac:dyDescent="0.3">
      <c r="S146">
        <v>332110</v>
      </c>
      <c r="T146" t="str">
        <f>VLOOKUP(S146,'Table 2.5c'!$B$5:$J$198,4,FALSE)</f>
        <v>Koliganek</v>
      </c>
      <c r="U146">
        <f>VLOOKUP($S146,'Table 2.5c'!$B$5:$J$198,7,FALSE)</f>
        <v>0.5</v>
      </c>
      <c r="V146">
        <f>VLOOKUP(S146,'Table 2.5c'!$B$5:$J$198,8,FALSE)</f>
        <v>0.28289999999999993</v>
      </c>
      <c r="W146">
        <f>VLOOKUP(S146,'Table 2.5c'!$B$5:$J$198,9,FALSE)</f>
        <v>0.21710000000000004</v>
      </c>
    </row>
    <row r="147" spans="1:23" x14ac:dyDescent="0.3">
      <c r="S147">
        <v>332280</v>
      </c>
      <c r="T147" t="str">
        <f>VLOOKUP(S147,'Table 2.5c'!$B$5:$J$198,4,FALSE)</f>
        <v>Naknek</v>
      </c>
      <c r="U147">
        <f>VLOOKUP($S147,'Table 2.5c'!$B$5:$J$198,7,FALSE)</f>
        <v>0.47764999999999996</v>
      </c>
      <c r="V147">
        <f>VLOOKUP(S147,'Table 2.5c'!$B$5:$J$198,8,FALSE)</f>
        <v>0.28338333333333332</v>
      </c>
      <c r="W147">
        <f>VLOOKUP(S147,'Table 2.5c'!$B$5:$J$198,9,FALSE)</f>
        <v>0.19426666666666667</v>
      </c>
    </row>
    <row r="148" spans="1:23" x14ac:dyDescent="0.3">
      <c r="S148">
        <v>331820</v>
      </c>
      <c r="T148" t="str">
        <f>VLOOKUP(S148,'Table 2.5c'!$B$5:$J$198,4,FALSE)</f>
        <v>Buckland</v>
      </c>
      <c r="U148">
        <f>VLOOKUP($S148,'Table 2.5c'!$B$5:$J$198,7,FALSE)</f>
        <v>0.47410000000000002</v>
      </c>
      <c r="V148">
        <f>VLOOKUP(S148,'Table 2.5c'!$B$5:$J$198,8,FALSE)</f>
        <v>0.11570000000000003</v>
      </c>
      <c r="W148">
        <f>VLOOKUP(S148,'Table 2.5c'!$B$5:$J$198,9,FALSE)</f>
        <v>0.3584</v>
      </c>
    </row>
    <row r="149" spans="1:23" x14ac:dyDescent="0.3">
      <c r="S149">
        <v>332850</v>
      </c>
      <c r="T149" t="str">
        <f>VLOOKUP(S149,'Table 2.5c'!$B$5:$J$198,4,FALSE)</f>
        <v>Unalakleet</v>
      </c>
      <c r="U149">
        <f>VLOOKUP($S149,'Table 2.5c'!$B$5:$J$198,7,FALSE)</f>
        <v>0.45475833333333332</v>
      </c>
      <c r="V149">
        <f>VLOOKUP(S149,'Table 2.5c'!$B$5:$J$198,8,FALSE)</f>
        <v>0.15865000000000001</v>
      </c>
      <c r="W149">
        <f>VLOOKUP(S149,'Table 2.5c'!$B$5:$J$198,9,FALSE)</f>
        <v>0.29610833333333331</v>
      </c>
    </row>
    <row r="150" spans="1:23" x14ac:dyDescent="0.3">
      <c r="S150">
        <v>332420</v>
      </c>
      <c r="T150" t="str">
        <f>VLOOKUP(S150,'Table 2.5c'!$B$5:$J$198,4,FALSE)</f>
        <v>Nunam Iqua</v>
      </c>
      <c r="U150">
        <f>VLOOKUP($S150,'Table 2.5c'!$B$5:$J$198,7,FALSE)</f>
        <v>0.45474999999999999</v>
      </c>
      <c r="V150">
        <f>VLOOKUP(S150,'Table 2.5c'!$B$5:$J$198,8,FALSE)</f>
        <v>0.21988333333333329</v>
      </c>
      <c r="W150">
        <f>VLOOKUP(S150,'Table 2.5c'!$B$5:$J$198,9,FALSE)</f>
        <v>0.2348666666666667</v>
      </c>
    </row>
    <row r="151" spans="1:23" x14ac:dyDescent="0.3">
      <c r="S151">
        <v>332430</v>
      </c>
      <c r="T151" t="str">
        <f>VLOOKUP(S151,'Table 2.5c'!$B$5:$J$198,4,FALSE)</f>
        <v>Dillingham</v>
      </c>
      <c r="U151">
        <f>VLOOKUP($S151,'Table 2.5c'!$B$5:$J$198,7,FALSE)</f>
        <v>0.44466666666666682</v>
      </c>
      <c r="V151">
        <f>VLOOKUP(S151,'Table 2.5c'!$B$5:$J$198,8,FALSE)</f>
        <v>0.19575000000000015</v>
      </c>
      <c r="W151">
        <f>VLOOKUP(S151,'Table 2.5c'!$B$5:$J$198,9,FALSE)</f>
        <v>0.24891666666666667</v>
      </c>
    </row>
    <row r="152" spans="1:23" x14ac:dyDescent="0.3">
      <c r="S152">
        <v>332010</v>
      </c>
      <c r="T152" t="str">
        <f>VLOOKUP(S152,'Table 2.5c'!$B$5:$J$198,4,FALSE)</f>
        <v>Gustavus</v>
      </c>
      <c r="U152">
        <f>VLOOKUP($S152,'Table 2.5c'!$B$5:$J$198,7,FALSE)</f>
        <v>0.44094999999999995</v>
      </c>
      <c r="V152">
        <f>VLOOKUP(S152,'Table 2.5c'!$B$5:$J$198,8,FALSE)</f>
        <v>0.10617499999999996</v>
      </c>
      <c r="W152">
        <f>VLOOKUP(S152,'Table 2.5c'!$B$5:$J$198,9,FALSE)</f>
        <v>0.33477499999999999</v>
      </c>
    </row>
    <row r="153" spans="1:23" x14ac:dyDescent="0.3">
      <c r="S153">
        <v>331860</v>
      </c>
      <c r="T153" t="str">
        <f>VLOOKUP(S153,'Table 2.5c'!$B$5:$J$198,4,FALSE)</f>
        <v>Chignik</v>
      </c>
      <c r="U153">
        <f>VLOOKUP($S153,'Table 2.5c'!$B$5:$J$198,7,FALSE)</f>
        <v>0.41842500000000005</v>
      </c>
      <c r="V153">
        <f>VLOOKUP(S153,'Table 2.5c'!$B$5:$J$198,8,FALSE)</f>
        <v>0.22533333333333339</v>
      </c>
      <c r="W153">
        <f>VLOOKUP(S153,'Table 2.5c'!$B$5:$J$198,9,FALSE)</f>
        <v>0.19309166666666666</v>
      </c>
    </row>
    <row r="154" spans="1:23" x14ac:dyDescent="0.3">
      <c r="S154">
        <v>332560</v>
      </c>
      <c r="T154" t="str">
        <f>VLOOKUP(S154,'Table 2.5c'!$B$5:$J$198,4,FALSE)</f>
        <v>Saint Paul</v>
      </c>
      <c r="U154">
        <f>VLOOKUP($S154,'Table 2.5c'!$B$5:$J$198,7,FALSE)</f>
        <v>0.41000000000000009</v>
      </c>
      <c r="V154">
        <f>VLOOKUP(S154,'Table 2.5c'!$B$5:$J$198,8,FALSE)</f>
        <v>0.21940000000000009</v>
      </c>
      <c r="W154">
        <f>VLOOKUP(S154,'Table 2.5c'!$B$5:$J$198,9,FALSE)</f>
        <v>0.19059999999999999</v>
      </c>
    </row>
    <row r="155" spans="1:23" x14ac:dyDescent="0.3">
      <c r="S155">
        <v>332170</v>
      </c>
      <c r="T155" t="str">
        <f>VLOOKUP(S155,'Table 2.5c'!$B$5:$J$198,4,FALSE)</f>
        <v>Larsen Bay</v>
      </c>
      <c r="U155">
        <f>VLOOKUP($S155,'Table 2.5c'!$B$5:$J$198,7,FALSE)</f>
        <v>0.41000000000000009</v>
      </c>
      <c r="V155">
        <f>VLOOKUP(S155,'Table 2.5c'!$B$5:$J$198,8,FALSE)</f>
        <v>9.9999999999988987E-5</v>
      </c>
      <c r="W155">
        <f>VLOOKUP(S155,'Table 2.5c'!$B$5:$J$198,9,FALSE)</f>
        <v>0.4099000000000001</v>
      </c>
    </row>
    <row r="156" spans="1:23" x14ac:dyDescent="0.3">
      <c r="S156">
        <v>332130</v>
      </c>
      <c r="T156" t="str">
        <f>VLOOKUP(S156,'Table 2.5c'!$B$5:$J$198,4,FALSE)</f>
        <v>Kotzebue</v>
      </c>
      <c r="U156">
        <f>VLOOKUP($S156,'Table 2.5c'!$B$5:$J$198,7,FALSE)</f>
        <v>0.39493333333333336</v>
      </c>
      <c r="V156">
        <f>VLOOKUP(S156,'Table 2.5c'!$B$5:$J$198,8,FALSE)</f>
        <v>0.17605000000000004</v>
      </c>
      <c r="W156">
        <f>VLOOKUP(S156,'Table 2.5c'!$B$5:$J$198,9,FALSE)</f>
        <v>0.21888333333333332</v>
      </c>
    </row>
    <row r="157" spans="1:23" x14ac:dyDescent="0.3">
      <c r="S157">
        <v>332900</v>
      </c>
      <c r="T157" t="str">
        <f>VLOOKUP(S157,'Table 2.5c'!$B$5:$J$198,4,FALSE)</f>
        <v>Yakutat</v>
      </c>
      <c r="U157">
        <f>VLOOKUP($S157,'Table 2.5c'!$B$5:$J$198,7,FALSE)</f>
        <v>0.47360000000000019</v>
      </c>
      <c r="V157">
        <f>VLOOKUP(S157,'Table 2.5c'!$B$5:$J$198,8,FALSE)</f>
        <v>0.28306666666666686</v>
      </c>
      <c r="W157">
        <f>VLOOKUP(S157,'Table 2.5c'!$B$5:$J$198,9,FALSE)</f>
        <v>0.19053333333333333</v>
      </c>
    </row>
    <row r="158" spans="1:23" x14ac:dyDescent="0.3">
      <c r="A158" s="73" t="s">
        <v>543</v>
      </c>
      <c r="S158">
        <v>332440</v>
      </c>
      <c r="T158" t="str">
        <f>VLOOKUP(S158,'Table 2.5c'!$B$5:$J$198,4,FALSE)</f>
        <v>Ouzinkie</v>
      </c>
      <c r="U158">
        <f>VLOOKUP($S158,'Table 2.5c'!$B$5:$J$198,7,FALSE)</f>
        <v>0.42215833333333336</v>
      </c>
      <c r="V158">
        <f>VLOOKUP(S158,'Table 2.5c'!$B$5:$J$198,8,FALSE)</f>
        <v>0.13192500000000001</v>
      </c>
      <c r="W158">
        <f>VLOOKUP(S158,'Table 2.5c'!$B$5:$J$198,9,FALSE)</f>
        <v>0.29023333333333334</v>
      </c>
    </row>
    <row r="159" spans="1:23" x14ac:dyDescent="0.3">
      <c r="A159" s="73"/>
      <c r="S159">
        <v>332000</v>
      </c>
      <c r="T159" t="str">
        <f>VLOOKUP(S159,'Table 2.5c'!$B$5:$J$198,4,FALSE)</f>
        <v>Golovin</v>
      </c>
      <c r="U159">
        <f>VLOOKUP($S159,'Table 2.5c'!$B$5:$J$198,7,FALSE)</f>
        <v>0.42333333333333339</v>
      </c>
      <c r="V159">
        <f>VLOOKUP(S159,'Table 2.5c'!$B$5:$J$198,8,FALSE)</f>
        <v>0.15425</v>
      </c>
      <c r="W159">
        <f>VLOOKUP(S159,'Table 2.5c'!$B$5:$J$198,9,FALSE)</f>
        <v>0.2690833333333334</v>
      </c>
    </row>
    <row r="160" spans="1:23" x14ac:dyDescent="0.3">
      <c r="A160" s="84" t="str">
        <f>CONCATENATE("Figure G.  Distribution of Fuel Used for Power Generation by Certified Utilities (MMBtu), ",Contents!D1)</f>
        <v>Figure G.  Distribution of Fuel Used for Power Generation by Certified Utilities (MMBtu), 2019</v>
      </c>
      <c r="S160">
        <v>331560</v>
      </c>
      <c r="T160" t="str">
        <f>VLOOKUP(S160,'Table 2.5c'!$B$5:$J$198,4,FALSE)</f>
        <v>Pitkas Point</v>
      </c>
      <c r="U160">
        <f>VLOOKUP($S160,'Table 2.5c'!$B$5:$J$198,7,FALSE)</f>
        <v>0.57450000000000012</v>
      </c>
      <c r="V160">
        <f>VLOOKUP(S160,'Table 2.5c'!$B$5:$J$198,8,FALSE)</f>
        <v>0.33290833333333347</v>
      </c>
      <c r="W160">
        <f>VLOOKUP(S160,'Table 2.5c'!$B$5:$J$198,9,FALSE)</f>
        <v>0.24159166666666665</v>
      </c>
    </row>
    <row r="161" spans="19:23" x14ac:dyDescent="0.3">
      <c r="S161">
        <v>331660</v>
      </c>
      <c r="T161" t="str">
        <f>VLOOKUP(S161,'Table 2.5c'!$B$5:$J$198,4,FALSE)</f>
        <v>Saint Mary's</v>
      </c>
      <c r="U161">
        <f>VLOOKUP($S161,'Table 2.5c'!$B$5:$J$198,7,FALSE)</f>
        <v>0.57450000000000012</v>
      </c>
      <c r="V161">
        <f>VLOOKUP(S161,'Table 2.5c'!$B$5:$J$198,8,FALSE)</f>
        <v>0.33290833333333347</v>
      </c>
      <c r="W161">
        <f>VLOOKUP(S161,'Table 2.5c'!$B$5:$J$198,9,FALSE)</f>
        <v>0.24159166666666665</v>
      </c>
    </row>
    <row r="162" spans="19:23" x14ac:dyDescent="0.3">
      <c r="S162">
        <v>331920</v>
      </c>
      <c r="T162" t="str">
        <f>VLOOKUP(S162,'Table 2.5c'!$B$5:$J$198,4,FALSE)</f>
        <v>Cordova</v>
      </c>
      <c r="U162">
        <f>VLOOKUP($S162,'Table 2.5c'!$B$5:$J$198,7,FALSE)</f>
        <v>0.36303333333333332</v>
      </c>
      <c r="V162">
        <f>VLOOKUP(S162,'Table 2.5c'!$B$5:$J$198,8,FALSE)</f>
        <v>7.9741666666666655E-2</v>
      </c>
      <c r="W162">
        <f>VLOOKUP(S162,'Table 2.5c'!$B$5:$J$198,9,FALSE)</f>
        <v>0.28329166666666666</v>
      </c>
    </row>
    <row r="163" spans="19:23" x14ac:dyDescent="0.3">
      <c r="S163">
        <v>331220</v>
      </c>
      <c r="T163" t="str">
        <f>VLOOKUP(S163,'Table 2.5c'!$B$5:$J$198,4,FALSE)</f>
        <v>Tok</v>
      </c>
      <c r="U163">
        <f>VLOOKUP($S163,'Table 2.5c'!$B$5:$J$198,7,FALSE)</f>
        <v>0.41446666666666659</v>
      </c>
      <c r="V163">
        <f>VLOOKUP(S163,'Table 2.5c'!$B$5:$J$198,8,FALSE)</f>
        <v>0.22387499999999991</v>
      </c>
      <c r="W163">
        <f>VLOOKUP(S163,'Table 2.5c'!$B$5:$J$198,9,FALSE)</f>
        <v>0.19059166666666669</v>
      </c>
    </row>
    <row r="164" spans="19:23" x14ac:dyDescent="0.3">
      <c r="S164">
        <v>331200</v>
      </c>
      <c r="T164" t="str">
        <f>VLOOKUP(S164,'Table 2.5c'!$B$5:$J$198,4,FALSE)</f>
        <v>Tetlin</v>
      </c>
      <c r="U164">
        <f>VLOOKUP($S164,'Table 2.5c'!$B$5:$J$198,7,FALSE)</f>
        <v>0.4144416666666666</v>
      </c>
      <c r="V164">
        <f>VLOOKUP(S164,'Table 2.5c'!$B$5:$J$198,8,FALSE)</f>
        <v>0.22387499999999994</v>
      </c>
      <c r="W164">
        <f>VLOOKUP(S164,'Table 2.5c'!$B$5:$J$198,9,FALSE)</f>
        <v>0.19056666666666666</v>
      </c>
    </row>
    <row r="165" spans="19:23" x14ac:dyDescent="0.3">
      <c r="S165">
        <v>331100</v>
      </c>
      <c r="T165" t="str">
        <f>VLOOKUP(S165,'Table 2.5c'!$B$5:$J$198,4,FALSE)</f>
        <v>Dot Lake</v>
      </c>
      <c r="U165">
        <f>VLOOKUP($S165,'Table 2.5c'!$B$5:$J$198,7,FALSE)</f>
        <v>0.41444999999999993</v>
      </c>
      <c r="V165">
        <f>VLOOKUP(S165,'Table 2.5c'!$B$5:$J$198,8,FALSE)</f>
        <v>0.22387499999999991</v>
      </c>
      <c r="W165">
        <f>VLOOKUP(S165,'Table 2.5c'!$B$5:$J$198,9,FALSE)</f>
        <v>0.19057500000000002</v>
      </c>
    </row>
    <row r="166" spans="19:23" x14ac:dyDescent="0.3">
      <c r="S166">
        <v>332340</v>
      </c>
      <c r="T166" t="str">
        <f>VLOOKUP(S166,'Table 2.5c'!$B$5:$J$198,4,FALSE)</f>
        <v>Nome</v>
      </c>
      <c r="U166">
        <f>VLOOKUP($S166,'Table 2.5c'!$B$5:$J$198,7,FALSE)</f>
        <v>0.34691666666666671</v>
      </c>
      <c r="V166">
        <f>VLOOKUP(S166,'Table 2.5c'!$B$5:$J$198,8,FALSE)</f>
        <v>0.11798333333333336</v>
      </c>
      <c r="W166">
        <f>VLOOKUP(S166,'Table 2.5c'!$B$5:$J$198,9,FALSE)</f>
        <v>0.22893333333333335</v>
      </c>
    </row>
    <row r="167" spans="19:23" x14ac:dyDescent="0.3">
      <c r="S167">
        <v>332860</v>
      </c>
      <c r="T167" t="str">
        <f>VLOOKUP(S167,'Table 2.5c'!$B$5:$J$198,4,FALSE)</f>
        <v>Unalaska</v>
      </c>
      <c r="U167">
        <f>VLOOKUP($S167,'Table 2.5c'!$B$5:$J$198,7,FALSE)</f>
        <v>0.40999166666666659</v>
      </c>
      <c r="V167">
        <f>VLOOKUP(S167,'Table 2.5c'!$B$5:$J$198,8,FALSE)</f>
        <v>0.12903333333333322</v>
      </c>
      <c r="W167">
        <f>VLOOKUP(S167,'Table 2.5c'!$B$5:$J$198,9,FALSE)</f>
        <v>0.28095833333333337</v>
      </c>
    </row>
    <row r="168" spans="19:23" x14ac:dyDescent="0.3">
      <c r="S168">
        <v>331800</v>
      </c>
      <c r="T168" t="str">
        <f>VLOOKUP(S168,'Table 2.5c'!$B$5:$J$198,4,FALSE)</f>
        <v>Bethel</v>
      </c>
      <c r="U168">
        <f>VLOOKUP($S168,'Table 2.5c'!$B$5:$J$198,7,FALSE)</f>
        <v>0.39449999999999991</v>
      </c>
      <c r="V168">
        <f>VLOOKUP(S168,'Table 2.5c'!$B$5:$J$198,8,FALSE)</f>
        <v>0.15032499999999988</v>
      </c>
      <c r="W168">
        <f>VLOOKUP(S168,'Table 2.5c'!$B$5:$J$198,9,FALSE)</f>
        <v>0.24417500000000003</v>
      </c>
    </row>
    <row r="169" spans="19:23" x14ac:dyDescent="0.3">
      <c r="S169">
        <v>331190</v>
      </c>
      <c r="T169" t="str">
        <f>VLOOKUP(S169,'Table 2.5c'!$B$5:$J$198,4,FALSE)</f>
        <v>Skagway</v>
      </c>
      <c r="U169">
        <f>VLOOKUP($S169,'Table 2.5c'!$B$5:$J$198,7,FALSE)</f>
        <v>0.2693916666666667</v>
      </c>
      <c r="V169">
        <f>VLOOKUP(S169,'Table 2.5c'!$B$5:$J$198,8,FALSE)</f>
        <v>1.4899999999999969E-2</v>
      </c>
      <c r="W169">
        <f>VLOOKUP(S169,'Table 2.5c'!$B$5:$J$198,9,FALSE)</f>
        <v>0.25449166666666673</v>
      </c>
    </row>
    <row r="170" spans="19:23" x14ac:dyDescent="0.3">
      <c r="S170">
        <v>331120</v>
      </c>
      <c r="T170" t="str">
        <f>VLOOKUP(S170,'Table 2.5c'!$B$5:$J$198,4,FALSE)</f>
        <v>Haines</v>
      </c>
      <c r="U170">
        <f>VLOOKUP($S170,'Table 2.5c'!$B$5:$J$198,7,FALSE)</f>
        <v>0.2693916666666667</v>
      </c>
      <c r="V170">
        <f>VLOOKUP(S170,'Table 2.5c'!$B$5:$J$198,8,FALSE)</f>
        <v>1.4899999999999969E-2</v>
      </c>
      <c r="W170">
        <f>VLOOKUP(S170,'Table 2.5c'!$B$5:$J$198,9,FALSE)</f>
        <v>0.25449166666666673</v>
      </c>
    </row>
    <row r="171" spans="19:23" x14ac:dyDescent="0.3">
      <c r="S171">
        <v>331155</v>
      </c>
      <c r="T171" t="str">
        <f>VLOOKUP(S171,'Table 2.5c'!$B$5:$J$198,4,FALSE)</f>
        <v>Klawock</v>
      </c>
      <c r="U171">
        <f>VLOOKUP($S171,'Table 2.5c'!$B$5:$J$198,7,FALSE)</f>
        <v>0.28287500000000004</v>
      </c>
      <c r="V171">
        <f>VLOOKUP(S171,'Table 2.5c'!$B$5:$J$198,8,FALSE)</f>
        <v>2.2849999999999981E-2</v>
      </c>
      <c r="W171">
        <f>VLOOKUP(S171,'Table 2.5c'!$B$5:$J$198,9,FALSE)</f>
        <v>0.26002500000000006</v>
      </c>
    </row>
    <row r="172" spans="19:23" x14ac:dyDescent="0.3">
      <c r="S172">
        <v>331170</v>
      </c>
      <c r="T172" t="str">
        <f>VLOOKUP(S172,'Table 2.5c'!$B$5:$J$198,4,FALSE)</f>
        <v>Naukati Bay</v>
      </c>
      <c r="U172">
        <f>VLOOKUP($S172,'Table 2.5c'!$B$5:$J$198,7,FALSE)</f>
        <v>0.28287500000000004</v>
      </c>
      <c r="V172">
        <f>VLOOKUP(S172,'Table 2.5c'!$B$5:$J$198,8,FALSE)</f>
        <v>2.2849999999999981E-2</v>
      </c>
      <c r="W172">
        <f>VLOOKUP(S172,'Table 2.5c'!$B$5:$J$198,9,FALSE)</f>
        <v>0.26002500000000006</v>
      </c>
    </row>
    <row r="173" spans="19:23" x14ac:dyDescent="0.3">
      <c r="S173">
        <v>331210</v>
      </c>
      <c r="T173" t="str">
        <f>VLOOKUP(S173,'Table 2.5c'!$B$5:$J$198,4,FALSE)</f>
        <v>Thorne Bay</v>
      </c>
      <c r="U173">
        <f>VLOOKUP($S173,'Table 2.5c'!$B$5:$J$198,7,FALSE)</f>
        <v>0.28287500000000004</v>
      </c>
      <c r="V173">
        <f>VLOOKUP(S173,'Table 2.5c'!$B$5:$J$198,8,FALSE)</f>
        <v>2.2849999999999981E-2</v>
      </c>
      <c r="W173">
        <f>VLOOKUP(S173,'Table 2.5c'!$B$5:$J$198,9,FALSE)</f>
        <v>0.26002500000000006</v>
      </c>
    </row>
    <row r="174" spans="19:23" x14ac:dyDescent="0.3">
      <c r="S174">
        <v>331230</v>
      </c>
      <c r="T174" t="str">
        <f>VLOOKUP(S174,'Table 2.5c'!$B$5:$J$198,4,FALSE)</f>
        <v>Whale Pass</v>
      </c>
      <c r="U174">
        <f>VLOOKUP($S174,'Table 2.5c'!$B$5:$J$198,7,FALSE)</f>
        <v>0.28287500000000004</v>
      </c>
      <c r="V174">
        <f>VLOOKUP(S174,'Table 2.5c'!$B$5:$J$198,8,FALSE)</f>
        <v>2.2849999999999981E-2</v>
      </c>
      <c r="W174">
        <f>VLOOKUP(S174,'Table 2.5c'!$B$5:$J$198,9,FALSE)</f>
        <v>0.26002500000000006</v>
      </c>
    </row>
    <row r="175" spans="19:23" x14ac:dyDescent="0.3">
      <c r="S175">
        <v>331090</v>
      </c>
      <c r="T175" t="str">
        <f>VLOOKUP(S175,'Table 2.5c'!$B$5:$J$198,4,FALSE)</f>
        <v>Craig</v>
      </c>
      <c r="U175">
        <f>VLOOKUP($S175,'Table 2.5c'!$B$5:$J$198,7,FALSE)</f>
        <v>0.28287500000000004</v>
      </c>
      <c r="V175">
        <f>VLOOKUP(S175,'Table 2.5c'!$B$5:$J$198,8,FALSE)</f>
        <v>2.2849999999999981E-2</v>
      </c>
      <c r="W175">
        <f>VLOOKUP(S175,'Table 2.5c'!$B$5:$J$198,9,FALSE)</f>
        <v>0.26002500000000006</v>
      </c>
    </row>
    <row r="176" spans="19:23" x14ac:dyDescent="0.3">
      <c r="S176">
        <v>331080</v>
      </c>
      <c r="T176" t="str">
        <f>VLOOKUP(S176,'Table 2.5c'!$B$5:$J$198,4,FALSE)</f>
        <v>Coffman Cove</v>
      </c>
      <c r="U176">
        <f>VLOOKUP($S176,'Table 2.5c'!$B$5:$J$198,7,FALSE)</f>
        <v>0.28287500000000004</v>
      </c>
      <c r="V176">
        <f>VLOOKUP(S176,'Table 2.5c'!$B$5:$J$198,8,FALSE)</f>
        <v>2.2849999999999981E-2</v>
      </c>
      <c r="W176">
        <f>VLOOKUP(S176,'Table 2.5c'!$B$5:$J$198,9,FALSE)</f>
        <v>0.26002500000000006</v>
      </c>
    </row>
    <row r="177" spans="1:23" x14ac:dyDescent="0.3">
      <c r="A177" s="73" t="s">
        <v>543</v>
      </c>
      <c r="S177">
        <v>331150</v>
      </c>
      <c r="T177" t="str">
        <f>VLOOKUP(S177,'Table 2.5c'!$B$5:$J$198,4,FALSE)</f>
        <v>Hydaburg</v>
      </c>
      <c r="U177">
        <f>VLOOKUP($S177,'Table 2.5c'!$B$5:$J$198,7,FALSE)</f>
        <v>0.28287500000000004</v>
      </c>
      <c r="V177">
        <f>VLOOKUP(S177,'Table 2.5c'!$B$5:$J$198,8,FALSE)</f>
        <v>2.2849999999999981E-2</v>
      </c>
      <c r="W177">
        <f>VLOOKUP(S177,'Table 2.5c'!$B$5:$J$198,9,FALSE)</f>
        <v>0.26002500000000006</v>
      </c>
    </row>
    <row r="178" spans="1:23" x14ac:dyDescent="0.3">
      <c r="S178">
        <v>331140</v>
      </c>
      <c r="T178" t="str">
        <f>VLOOKUP(S178,'Table 2.5c'!$B$5:$J$198,4,FALSE)</f>
        <v>Hollis</v>
      </c>
      <c r="U178">
        <f>VLOOKUP($S178,'Table 2.5c'!$B$5:$J$198,7,FALSE)</f>
        <v>0.28287500000000004</v>
      </c>
      <c r="V178">
        <f>VLOOKUP(S178,'Table 2.5c'!$B$5:$J$198,8,FALSE)</f>
        <v>2.2849999999999981E-2</v>
      </c>
      <c r="W178">
        <f>VLOOKUP(S178,'Table 2.5c'!$B$5:$J$198,9,FALSE)</f>
        <v>0.26002500000000006</v>
      </c>
    </row>
    <row r="179" spans="1:23" x14ac:dyDescent="0.3">
      <c r="A179" s="3" t="str">
        <f>CONCATENATE("Figure H.  Fuel Oil Used for Electricity Generation by Certified Utilities, by Energy Regions (%), ", Contents!$D$1)</f>
        <v>Figure H.  Fuel Oil Used for Electricity Generation by Certified Utilities, by Energy Regions (%), 2019</v>
      </c>
      <c r="S179">
        <v>332360</v>
      </c>
      <c r="T179" t="str">
        <f>VLOOKUP(S179,'Table 2.5c'!$B$5:$J$198,4,FALSE)</f>
        <v>Atqasuk</v>
      </c>
      <c r="U179">
        <f>VLOOKUP($S179,'Table 2.5c'!$B$5:$J$198,7,FALSE)</f>
        <v>0.25062499999999999</v>
      </c>
      <c r="V179">
        <f>VLOOKUP(S179,'Table 2.5c'!$B$5:$J$198,8,FALSE)</f>
        <v>0</v>
      </c>
      <c r="W179">
        <f>VLOOKUP(S179,'Table 2.5c'!$B$5:$J$198,9,FALSE)</f>
        <v>0.25062499999999999</v>
      </c>
    </row>
    <row r="180" spans="1:23" x14ac:dyDescent="0.3">
      <c r="S180">
        <v>332390</v>
      </c>
      <c r="T180" t="str">
        <f>VLOOKUP(S180,'Table 2.5c'!$B$5:$J$198,4,FALSE)</f>
        <v>Point Hope</v>
      </c>
      <c r="U180">
        <f>VLOOKUP($S180,'Table 2.5c'!$B$5:$J$198,7,FALSE)</f>
        <v>0.21675833333333336</v>
      </c>
      <c r="V180">
        <f>VLOOKUP(S180,'Table 2.5c'!$B$5:$J$198,8,FALSE)</f>
        <v>0</v>
      </c>
      <c r="W180">
        <f>VLOOKUP(S180,'Table 2.5c'!$B$5:$J$198,9,FALSE)</f>
        <v>0.21675833333333336</v>
      </c>
    </row>
    <row r="181" spans="1:23" x14ac:dyDescent="0.3">
      <c r="S181">
        <v>332400</v>
      </c>
      <c r="T181" t="str">
        <f>VLOOKUP(S181,'Table 2.5c'!$B$5:$J$198,4,FALSE)</f>
        <v>Point Lay</v>
      </c>
      <c r="U181">
        <f>VLOOKUP($S181,'Table 2.5c'!$B$5:$J$198,7,FALSE)</f>
        <v>0.22156666666666661</v>
      </c>
      <c r="V181">
        <f>VLOOKUP(S181,'Table 2.5c'!$B$5:$J$198,8,FALSE)</f>
        <v>8.3333333333324155E-6</v>
      </c>
      <c r="W181">
        <f>VLOOKUP(S181,'Table 2.5c'!$B$5:$J$198,9,FALSE)</f>
        <v>0.22155833333333327</v>
      </c>
    </row>
    <row r="182" spans="1:23" x14ac:dyDescent="0.3">
      <c r="S182">
        <v>332410</v>
      </c>
      <c r="T182" t="str">
        <f>VLOOKUP(S182,'Table 2.5c'!$B$5:$J$198,4,FALSE)</f>
        <v>Wainwright</v>
      </c>
      <c r="U182">
        <f>VLOOKUP($S182,'Table 2.5c'!$B$5:$J$198,7,FALSE)</f>
        <v>0.18954166666666664</v>
      </c>
      <c r="V182">
        <f>VLOOKUP(S182,'Table 2.5c'!$B$5:$J$198,8,FALSE)</f>
        <v>0</v>
      </c>
      <c r="W182">
        <f>VLOOKUP(S182,'Table 2.5c'!$B$5:$J$198,9,FALSE)</f>
        <v>0.18954166666666664</v>
      </c>
    </row>
    <row r="183" spans="1:23" x14ac:dyDescent="0.3">
      <c r="S183">
        <v>332350</v>
      </c>
      <c r="T183" t="str">
        <f>VLOOKUP(S183,'Table 2.5c'!$B$5:$J$198,4,FALSE)</f>
        <v>Anaktuvuk Pass</v>
      </c>
      <c r="U183">
        <f>VLOOKUP($S183,'Table 2.5c'!$B$5:$J$198,7,FALSE)</f>
        <v>0.17689166666666667</v>
      </c>
      <c r="V183">
        <f>VLOOKUP(S183,'Table 2.5c'!$B$5:$J$198,8,FALSE)</f>
        <v>0</v>
      </c>
      <c r="W183">
        <f>VLOOKUP(S183,'Table 2.5c'!$B$5:$J$198,9,FALSE)</f>
        <v>0.17689166666666667</v>
      </c>
    </row>
    <row r="184" spans="1:23" x14ac:dyDescent="0.3">
      <c r="S184">
        <v>332380</v>
      </c>
      <c r="T184" t="str">
        <f>VLOOKUP(S184,'Table 2.5c'!$B$5:$J$198,4,FALSE)</f>
        <v>Nuiqsut</v>
      </c>
      <c r="U184">
        <f>VLOOKUP($S184,'Table 2.5c'!$B$5:$J$198,7,FALSE)</f>
        <v>7.9999999999999988E-2</v>
      </c>
      <c r="V184">
        <f>VLOOKUP(S184,'Table 2.5c'!$B$5:$J$198,8,FALSE)</f>
        <v>0</v>
      </c>
      <c r="W184">
        <f>VLOOKUP(S184,'Table 2.5c'!$B$5:$J$198,9,FALSE)</f>
        <v>7.9999999999999988E-2</v>
      </c>
    </row>
    <row r="190" spans="1:23" x14ac:dyDescent="0.3">
      <c r="S190" s="85" t="s">
        <v>50</v>
      </c>
      <c r="T190" s="85"/>
      <c r="U190" s="85" t="s">
        <v>51</v>
      </c>
    </row>
    <row r="191" spans="1:23" x14ac:dyDescent="0.3">
      <c r="S191" s="20">
        <f>P205/SUM($O$205:$Q$205)</f>
        <v>0.44791358464656261</v>
      </c>
      <c r="T191" s="20"/>
      <c r="U191" s="20">
        <f>Q205/SUM($O$205:$Q$205)</f>
        <v>0.22111976005525422</v>
      </c>
    </row>
    <row r="192" spans="1:23" x14ac:dyDescent="0.3">
      <c r="S192" s="20">
        <f>P206/SUM($O206:$Q206)</f>
        <v>0.42465002099107069</v>
      </c>
      <c r="T192" s="20"/>
      <c r="U192" s="20">
        <f>Q206/SUM($O206:$Q206)</f>
        <v>0.20336688973635766</v>
      </c>
    </row>
    <row r="193" spans="1:21" x14ac:dyDescent="0.3">
      <c r="S193" s="20">
        <f>P207/SUM($O207:$Q207)</f>
        <v>0.1495007223162563</v>
      </c>
      <c r="T193" s="20"/>
      <c r="U193" s="20">
        <f>Q207/SUM($O207:$Q207)</f>
        <v>1.4930752794830466E-2</v>
      </c>
    </row>
    <row r="202" spans="1:21" x14ac:dyDescent="0.3">
      <c r="A202" s="73" t="s">
        <v>543</v>
      </c>
    </row>
    <row r="204" spans="1:21" x14ac:dyDescent="0.3">
      <c r="A204" s="3" t="str">
        <f>CONCATENATE("Figure I.  Distribution of Sales, Revenue and Customer by Customer Type by Certified Utilities (%), ",Contents!D1)</f>
        <v>Figure I.  Distribution of Sales, Revenue and Customer by Customer Type by Certified Utilities (%), 2019</v>
      </c>
      <c r="O204" s="85" t="s">
        <v>49</v>
      </c>
      <c r="P204" s="85" t="s">
        <v>50</v>
      </c>
      <c r="Q204" s="85" t="s">
        <v>51</v>
      </c>
      <c r="R204" s="85" t="s">
        <v>49</v>
      </c>
    </row>
    <row r="205" spans="1:21" x14ac:dyDescent="0.3">
      <c r="N205" s="86" t="s">
        <v>516</v>
      </c>
      <c r="O205" s="15">
        <f>'Table 1.h'!B15</f>
        <v>1908608.6869999999</v>
      </c>
      <c r="P205" s="15">
        <f>'Table 1.h'!C15</f>
        <v>2583014.7690000003</v>
      </c>
      <c r="Q205" s="15">
        <f>'Table 1.h'!D15</f>
        <v>1275146.871</v>
      </c>
      <c r="R205" s="20">
        <f>O205/SUM($O205:$Q205)</f>
        <v>0.33096665529818314</v>
      </c>
    </row>
    <row r="206" spans="1:21" x14ac:dyDescent="0.3">
      <c r="N206" s="85" t="s">
        <v>517</v>
      </c>
      <c r="O206" s="15">
        <f>'Table 1.i'!B15</f>
        <v>441344.90990326059</v>
      </c>
      <c r="P206" s="15">
        <f>'Table 1.i'!C15</f>
        <v>503832.38017949625</v>
      </c>
      <c r="Q206" s="15">
        <f>'Table 1.i'!D15</f>
        <v>241287.69349036436</v>
      </c>
      <c r="R206" s="20">
        <f>O206/SUM($O206:$Q206)</f>
        <v>0.37198308927257162</v>
      </c>
    </row>
    <row r="207" spans="1:21" x14ac:dyDescent="0.3">
      <c r="N207" s="85" t="s">
        <v>518</v>
      </c>
      <c r="O207" s="15">
        <f>'Table 1.j'!B15</f>
        <v>289776</v>
      </c>
      <c r="P207" s="15">
        <f>'Table 1.j'!C15</f>
        <v>51847</v>
      </c>
      <c r="Q207" s="15">
        <f>'Table 1.j'!D15</f>
        <v>5178</v>
      </c>
      <c r="R207" s="20">
        <f>O207/SUM($O207:$Q207)</f>
        <v>0.8355685248889132</v>
      </c>
    </row>
    <row r="225" spans="1:1" x14ac:dyDescent="0.3">
      <c r="A225" s="73" t="s">
        <v>543</v>
      </c>
    </row>
    <row r="227" spans="1:1" x14ac:dyDescent="0.3">
      <c r="A227" s="3" t="str">
        <f>CONCATENATE("Figure J.  Wind Net Generation in Alaska, 2008-",Contents!$D$1)</f>
        <v>Figure J.  Wind Net Generation in Alaska, 2008-2019</v>
      </c>
    </row>
    <row r="247" spans="1:1" x14ac:dyDescent="0.3">
      <c r="A247" s="73" t="s">
        <v>543</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8"/>
    <col min="5" max="5" width="39.44140625" bestFit="1" customWidth="1"/>
    <col min="6" max="6" width="9.109375" customWidth="1"/>
    <col min="7" max="7" width="9.109375" style="148" customWidth="1"/>
    <col min="8" max="8" width="39.33203125" customWidth="1"/>
    <col min="9" max="9" width="11.33203125" customWidth="1"/>
    <col min="10" max="10" width="22" customWidth="1"/>
    <col min="11" max="11" width="15.88671875" style="136" customWidth="1"/>
    <col min="12" max="12" width="16.33203125" customWidth="1"/>
    <col min="13" max="14" width="9.109375" customWidth="1"/>
    <col min="15" max="15" width="10.44140625" style="148" customWidth="1"/>
    <col min="16" max="16" width="20.109375" style="148" customWidth="1"/>
    <col min="17" max="20" width="9.88671875" style="148" customWidth="1"/>
    <col min="21" max="21" width="10.33203125" customWidth="1"/>
    <col min="22" max="22" width="12.6640625" customWidth="1"/>
    <col min="23" max="23" width="9.109375" style="148"/>
  </cols>
  <sheetData>
    <row r="1" spans="1:25" s="147" customFormat="1" ht="43.2" x14ac:dyDescent="0.3">
      <c r="A1" s="147" t="s">
        <v>1803</v>
      </c>
      <c r="B1" s="147" t="s">
        <v>1804</v>
      </c>
      <c r="C1" s="147" t="s">
        <v>1805</v>
      </c>
      <c r="D1" s="147" t="s">
        <v>1803</v>
      </c>
      <c r="E1" s="147" t="s">
        <v>1806</v>
      </c>
      <c r="F1" s="147" t="s">
        <v>1807</v>
      </c>
      <c r="G1" s="147" t="s">
        <v>1808</v>
      </c>
      <c r="H1" s="147" t="s">
        <v>1809</v>
      </c>
      <c r="I1" s="147" t="s">
        <v>1482</v>
      </c>
      <c r="J1" s="147" t="s">
        <v>1483</v>
      </c>
      <c r="K1" s="147" t="s">
        <v>1810</v>
      </c>
      <c r="L1" s="147" t="s">
        <v>1811</v>
      </c>
      <c r="M1" s="147" t="s">
        <v>1812</v>
      </c>
      <c r="N1" s="147" t="s">
        <v>1813</v>
      </c>
      <c r="O1" s="147" t="s">
        <v>1814</v>
      </c>
      <c r="P1" s="147" t="s">
        <v>1815</v>
      </c>
      <c r="Q1" s="147" t="s">
        <v>1816</v>
      </c>
      <c r="R1" s="147" t="s">
        <v>1817</v>
      </c>
      <c r="S1" s="147" t="s">
        <v>1818</v>
      </c>
      <c r="T1" s="147" t="s">
        <v>1819</v>
      </c>
      <c r="U1" s="147" t="s">
        <v>1485</v>
      </c>
      <c r="V1" s="147" t="s">
        <v>1820</v>
      </c>
      <c r="W1" s="147" t="s">
        <v>1821</v>
      </c>
      <c r="X1" s="147" t="s">
        <v>60</v>
      </c>
      <c r="Y1" s="147" t="s">
        <v>1375</v>
      </c>
    </row>
    <row r="2" spans="1:25" x14ac:dyDescent="0.3">
      <c r="B2" s="148" t="s">
        <v>1284</v>
      </c>
      <c r="C2" s="210">
        <v>54452</v>
      </c>
      <c r="E2" s="211" t="s">
        <v>1286</v>
      </c>
      <c r="F2" t="s">
        <v>1822</v>
      </c>
      <c r="G2" s="210">
        <v>179</v>
      </c>
      <c r="H2" s="211" t="s">
        <v>1285</v>
      </c>
      <c r="I2" t="s">
        <v>1663</v>
      </c>
      <c r="J2" t="s">
        <v>585</v>
      </c>
      <c r="K2" t="b">
        <v>0</v>
      </c>
      <c r="L2" t="b">
        <v>0</v>
      </c>
      <c r="M2" s="136" t="b">
        <v>0</v>
      </c>
      <c r="N2" s="136"/>
      <c r="O2" s="172"/>
      <c r="P2" s="212" t="s">
        <v>1823</v>
      </c>
      <c r="Q2" s="212">
        <v>7</v>
      </c>
      <c r="R2" s="213">
        <v>24.8</v>
      </c>
      <c r="S2" s="172"/>
      <c r="T2" s="172"/>
      <c r="U2" s="214">
        <v>60.673200000000001</v>
      </c>
      <c r="V2" s="214">
        <v>-151.3784</v>
      </c>
      <c r="W2" s="172"/>
      <c r="Y2">
        <f>VLOOKUP(F2,'LOOKUP OPERATOR 05032023'!$A$2:$P$173,16,FALSE)</f>
        <v>0</v>
      </c>
    </row>
    <row r="3" spans="1:25" x14ac:dyDescent="0.3">
      <c r="B3" s="148" t="s">
        <v>570</v>
      </c>
      <c r="C3" s="148">
        <v>57085</v>
      </c>
      <c r="E3" t="s">
        <v>571</v>
      </c>
      <c r="F3" t="s">
        <v>1489</v>
      </c>
      <c r="G3" s="148">
        <v>213</v>
      </c>
      <c r="H3" t="s">
        <v>69</v>
      </c>
      <c r="I3" t="s">
        <v>1491</v>
      </c>
      <c r="J3" t="s">
        <v>572</v>
      </c>
      <c r="K3" t="b">
        <v>1</v>
      </c>
      <c r="L3" t="b">
        <v>0</v>
      </c>
      <c r="M3" t="b">
        <v>0</v>
      </c>
      <c r="N3">
        <v>14.3</v>
      </c>
      <c r="O3" s="148">
        <v>1</v>
      </c>
      <c r="P3" s="148" t="s">
        <v>1824</v>
      </c>
      <c r="Q3" s="148">
        <v>1</v>
      </c>
      <c r="R3" s="148">
        <v>138</v>
      </c>
      <c r="S3" t="s">
        <v>1498</v>
      </c>
      <c r="T3"/>
      <c r="U3">
        <v>58.232500000000002</v>
      </c>
      <c r="V3">
        <v>-134.05330000000001</v>
      </c>
      <c r="W3" s="148" t="s">
        <v>1825</v>
      </c>
      <c r="Y3">
        <f>VLOOKUP(F3,'LOOKUP OPERATOR 05032023'!$A$2:$P$173,16,FALSE)</f>
        <v>1</v>
      </c>
    </row>
    <row r="4" spans="1:25" x14ac:dyDescent="0.3">
      <c r="A4" s="148">
        <v>331740</v>
      </c>
      <c r="B4" s="148" t="s">
        <v>724</v>
      </c>
      <c r="D4" s="148">
        <v>331740</v>
      </c>
      <c r="E4" t="s">
        <v>155</v>
      </c>
      <c r="F4" t="s">
        <v>1780</v>
      </c>
      <c r="H4" t="s">
        <v>154</v>
      </c>
      <c r="I4" t="s">
        <v>1781</v>
      </c>
      <c r="J4" t="s">
        <v>725</v>
      </c>
      <c r="K4" t="b">
        <v>0</v>
      </c>
      <c r="L4" t="b">
        <v>1</v>
      </c>
      <c r="M4" s="148" t="s">
        <v>1826</v>
      </c>
      <c r="N4">
        <v>0.12</v>
      </c>
      <c r="O4" s="148">
        <v>1</v>
      </c>
      <c r="P4" s="148" t="s">
        <v>1824</v>
      </c>
      <c r="Q4" s="148">
        <v>1</v>
      </c>
      <c r="S4"/>
      <c r="T4"/>
      <c r="U4">
        <v>57.570210000000003</v>
      </c>
      <c r="V4">
        <v>-154.45433</v>
      </c>
      <c r="W4" s="148" t="s">
        <v>1825</v>
      </c>
      <c r="Y4">
        <f>VLOOKUP(F4,'LOOKUP OPERATOR 05032023'!$A$2:$P$173,16,FALSE)</f>
        <v>683</v>
      </c>
    </row>
    <row r="5" spans="1:25" x14ac:dyDescent="0.3">
      <c r="B5" s="148" t="s">
        <v>726</v>
      </c>
      <c r="C5" s="148">
        <v>75</v>
      </c>
      <c r="E5" t="s">
        <v>156</v>
      </c>
      <c r="F5" t="s">
        <v>1664</v>
      </c>
      <c r="G5" s="148">
        <v>599</v>
      </c>
      <c r="H5" t="s">
        <v>1827</v>
      </c>
      <c r="I5" t="s">
        <v>1663</v>
      </c>
      <c r="J5" t="s">
        <v>585</v>
      </c>
      <c r="K5" t="b">
        <v>1</v>
      </c>
      <c r="L5" t="b">
        <v>0</v>
      </c>
      <c r="M5" t="b">
        <v>0</v>
      </c>
      <c r="N5">
        <v>77.900000000000006</v>
      </c>
      <c r="O5" s="148">
        <v>1</v>
      </c>
      <c r="P5" s="148" t="s">
        <v>1824</v>
      </c>
      <c r="Q5" s="148">
        <v>1</v>
      </c>
      <c r="R5" s="148">
        <v>115</v>
      </c>
      <c r="S5" t="s">
        <v>1498</v>
      </c>
      <c r="T5"/>
      <c r="U5">
        <v>61.222099999999998</v>
      </c>
      <c r="V5">
        <v>-149.86609999999999</v>
      </c>
      <c r="W5" s="148" t="s">
        <v>1825</v>
      </c>
      <c r="Y5">
        <f>VLOOKUP(F5,'LOOKUP OPERATOR 05032023'!$A$2:$P$173,16,FALSE)</f>
        <v>121</v>
      </c>
    </row>
    <row r="6" spans="1:25" x14ac:dyDescent="0.3">
      <c r="B6" s="148" t="s">
        <v>727</v>
      </c>
      <c r="C6" s="148">
        <v>77</v>
      </c>
      <c r="E6" t="s">
        <v>728</v>
      </c>
      <c r="F6" t="s">
        <v>1664</v>
      </c>
      <c r="G6" s="148">
        <v>599</v>
      </c>
      <c r="H6" t="s">
        <v>1827</v>
      </c>
      <c r="I6" t="s">
        <v>1663</v>
      </c>
      <c r="J6" t="s">
        <v>585</v>
      </c>
      <c r="K6" t="b">
        <v>1</v>
      </c>
      <c r="L6" t="b">
        <v>0</v>
      </c>
      <c r="M6" t="b">
        <v>0</v>
      </c>
      <c r="N6">
        <v>44.4</v>
      </c>
      <c r="O6" s="148">
        <v>1</v>
      </c>
      <c r="P6" s="148" t="s">
        <v>1824</v>
      </c>
      <c r="Q6" s="148">
        <v>1</v>
      </c>
      <c r="R6" s="148">
        <v>115</v>
      </c>
      <c r="S6" t="s">
        <v>1498</v>
      </c>
      <c r="T6"/>
      <c r="U6">
        <v>61.475211000000002</v>
      </c>
      <c r="V6">
        <v>-149.15009000000001</v>
      </c>
      <c r="W6" s="148" t="s">
        <v>1825</v>
      </c>
      <c r="Y6">
        <f>VLOOKUP(F6,'LOOKUP OPERATOR 05032023'!$A$2:$P$173,16,FALSE)</f>
        <v>121</v>
      </c>
    </row>
    <row r="7" spans="1:25" x14ac:dyDescent="0.3">
      <c r="B7" s="148" t="s">
        <v>729</v>
      </c>
      <c r="C7" s="148">
        <v>6559</v>
      </c>
      <c r="E7" t="s">
        <v>158</v>
      </c>
      <c r="F7" t="s">
        <v>1664</v>
      </c>
      <c r="G7" s="148">
        <v>599</v>
      </c>
      <c r="H7" t="s">
        <v>1827</v>
      </c>
      <c r="I7" t="s">
        <v>1663</v>
      </c>
      <c r="J7" t="s">
        <v>585</v>
      </c>
      <c r="K7" t="b">
        <v>1</v>
      </c>
      <c r="L7" t="b">
        <v>0</v>
      </c>
      <c r="M7" t="b">
        <v>0</v>
      </c>
      <c r="N7">
        <v>346.9</v>
      </c>
      <c r="O7" s="148">
        <v>1</v>
      </c>
      <c r="P7" s="148" t="s">
        <v>1824</v>
      </c>
      <c r="Q7" s="148">
        <v>1</v>
      </c>
      <c r="R7" s="148">
        <v>115</v>
      </c>
      <c r="S7" t="s">
        <v>1498</v>
      </c>
      <c r="T7"/>
      <c r="U7">
        <v>61.229712999999997</v>
      </c>
      <c r="V7">
        <v>-149.71674400000001</v>
      </c>
      <c r="W7" s="148" t="s">
        <v>1825</v>
      </c>
      <c r="Y7">
        <f>VLOOKUP(F7,'LOOKUP OPERATOR 05032023'!$A$2:$P$173,16,FALSE)</f>
        <v>121</v>
      </c>
    </row>
    <row r="8" spans="1:25" x14ac:dyDescent="0.3">
      <c r="B8" s="148" t="s">
        <v>1401</v>
      </c>
      <c r="E8" s="215" t="s">
        <v>1828</v>
      </c>
      <c r="F8" t="s">
        <v>1664</v>
      </c>
      <c r="G8" s="148">
        <v>599</v>
      </c>
      <c r="H8" t="s">
        <v>1827</v>
      </c>
      <c r="I8" t="s">
        <v>1663</v>
      </c>
      <c r="J8" t="s">
        <v>585</v>
      </c>
      <c r="K8" t="b">
        <v>0</v>
      </c>
      <c r="L8" t="b">
        <v>0</v>
      </c>
      <c r="M8" s="148" t="b">
        <v>0</v>
      </c>
      <c r="O8" s="148">
        <v>1</v>
      </c>
      <c r="P8" s="148" t="s">
        <v>1824</v>
      </c>
      <c r="Q8" s="148">
        <v>1</v>
      </c>
      <c r="R8" s="148">
        <v>115</v>
      </c>
      <c r="S8"/>
      <c r="T8"/>
      <c r="Y8">
        <f>VLOOKUP(F8,'LOOKUP OPERATOR 05032023'!$A$2:$P$173,16,FALSE)</f>
        <v>121</v>
      </c>
    </row>
    <row r="9" spans="1:25" x14ac:dyDescent="0.3">
      <c r="A9" s="148">
        <v>331760</v>
      </c>
      <c r="B9" s="148" t="s">
        <v>730</v>
      </c>
      <c r="C9" s="148">
        <v>7182</v>
      </c>
      <c r="D9" s="148">
        <v>331760</v>
      </c>
      <c r="E9" t="s">
        <v>160</v>
      </c>
      <c r="F9" t="s">
        <v>1679</v>
      </c>
      <c r="G9" s="148">
        <v>4959</v>
      </c>
      <c r="H9" t="s">
        <v>159</v>
      </c>
      <c r="I9" t="s">
        <v>1680</v>
      </c>
      <c r="J9" t="s">
        <v>731</v>
      </c>
      <c r="K9" t="b">
        <v>1</v>
      </c>
      <c r="L9" t="b">
        <v>1</v>
      </c>
      <c r="M9" t="b">
        <v>0</v>
      </c>
      <c r="N9">
        <v>1.7</v>
      </c>
      <c r="O9" s="148">
        <v>1</v>
      </c>
      <c r="P9" s="148" t="s">
        <v>1824</v>
      </c>
      <c r="Q9" s="148">
        <v>1</v>
      </c>
      <c r="R9" s="148">
        <v>2.4</v>
      </c>
      <c r="S9" t="s">
        <v>1498</v>
      </c>
      <c r="T9"/>
      <c r="U9">
        <v>61.580677999999999</v>
      </c>
      <c r="V9">
        <v>-159.53564299999999</v>
      </c>
      <c r="W9" s="148" t="s">
        <v>1825</v>
      </c>
      <c r="Y9">
        <f>VLOOKUP(F9,'LOOKUP OPERATOR 05032023'!$A$2:$P$173,16,FALSE)</f>
        <v>5</v>
      </c>
    </row>
    <row r="10" spans="1:25" x14ac:dyDescent="0.3">
      <c r="A10" s="148">
        <v>331770</v>
      </c>
      <c r="B10" s="148" t="s">
        <v>732</v>
      </c>
      <c r="D10" s="148">
        <v>331770</v>
      </c>
      <c r="E10" t="s">
        <v>162</v>
      </c>
      <c r="F10" t="s">
        <v>1685</v>
      </c>
      <c r="H10" t="s">
        <v>161</v>
      </c>
      <c r="I10" t="s">
        <v>1686</v>
      </c>
      <c r="J10" t="s">
        <v>733</v>
      </c>
      <c r="K10" t="b">
        <v>0</v>
      </c>
      <c r="L10" t="b">
        <v>1</v>
      </c>
      <c r="M10" s="148" t="s">
        <v>1829</v>
      </c>
      <c r="N10">
        <v>0.39500000000000002</v>
      </c>
      <c r="O10" s="148">
        <v>1</v>
      </c>
      <c r="P10" s="148" t="s">
        <v>1824</v>
      </c>
      <c r="Q10" s="148">
        <v>1</v>
      </c>
      <c r="R10" s="148">
        <v>7.2</v>
      </c>
      <c r="S10"/>
      <c r="T10"/>
      <c r="W10" s="148" t="s">
        <v>1825</v>
      </c>
      <c r="Y10">
        <f>VLOOKUP(F10,'LOOKUP OPERATOR 05032023'!$A$2:$P$173,16,FALSE)</f>
        <v>747</v>
      </c>
    </row>
    <row r="11" spans="1:25" x14ac:dyDescent="0.3">
      <c r="A11" s="148">
        <v>331750</v>
      </c>
      <c r="B11" s="148" t="s">
        <v>734</v>
      </c>
      <c r="D11" s="148">
        <v>331750</v>
      </c>
      <c r="E11" t="s">
        <v>164</v>
      </c>
      <c r="F11" t="s">
        <v>1687</v>
      </c>
      <c r="H11" t="s">
        <v>163</v>
      </c>
      <c r="I11" t="s">
        <v>1688</v>
      </c>
      <c r="J11" t="s">
        <v>735</v>
      </c>
      <c r="K11" t="b">
        <v>0</v>
      </c>
      <c r="L11" t="b">
        <v>1</v>
      </c>
      <c r="M11" s="148" t="b">
        <v>1</v>
      </c>
      <c r="N11">
        <v>0.25700000000000001</v>
      </c>
      <c r="O11" s="148">
        <v>1</v>
      </c>
      <c r="P11" s="148" t="s">
        <v>1824</v>
      </c>
      <c r="Q11" s="148">
        <v>1</v>
      </c>
      <c r="R11" s="148">
        <v>7.2</v>
      </c>
      <c r="S11"/>
      <c r="T11"/>
      <c r="U11">
        <v>52.196109999999997</v>
      </c>
      <c r="V11">
        <v>-174.20056</v>
      </c>
      <c r="W11" s="148" t="s">
        <v>1825</v>
      </c>
      <c r="Y11">
        <f>VLOOKUP(F11,'LOOKUP OPERATOR 05032023'!$A$2:$P$173,16,FALSE)</f>
        <v>291</v>
      </c>
    </row>
    <row r="12" spans="1:25" x14ac:dyDescent="0.3">
      <c r="A12" s="148">
        <v>331780</v>
      </c>
      <c r="B12" s="148" t="s">
        <v>736</v>
      </c>
      <c r="D12" s="148">
        <v>331780</v>
      </c>
      <c r="E12" t="s">
        <v>166</v>
      </c>
      <c r="F12" t="s">
        <v>1691</v>
      </c>
      <c r="H12" t="s">
        <v>165</v>
      </c>
      <c r="I12" t="s">
        <v>1692</v>
      </c>
      <c r="J12" t="s">
        <v>737</v>
      </c>
      <c r="K12" t="b">
        <v>0</v>
      </c>
      <c r="L12" t="b">
        <v>1</v>
      </c>
      <c r="M12" s="148" t="b">
        <v>1</v>
      </c>
      <c r="N12">
        <v>1.1040000000000001</v>
      </c>
      <c r="O12" s="148">
        <v>1</v>
      </c>
      <c r="P12" s="148" t="s">
        <v>1824</v>
      </c>
      <c r="Q12" s="148">
        <v>1</v>
      </c>
      <c r="R12" s="148">
        <v>7.2</v>
      </c>
      <c r="S12"/>
      <c r="T12"/>
      <c r="U12">
        <v>60.86694</v>
      </c>
      <c r="V12">
        <v>-162.27305999999999</v>
      </c>
      <c r="W12" s="148" t="s">
        <v>1825</v>
      </c>
      <c r="Y12">
        <f>VLOOKUP(F12,'LOOKUP OPERATOR 05032023'!$A$2:$P$173,16,FALSE)</f>
        <v>337</v>
      </c>
    </row>
    <row r="13" spans="1:25" x14ac:dyDescent="0.3">
      <c r="B13" s="148" t="s">
        <v>738</v>
      </c>
      <c r="C13" s="148">
        <v>79</v>
      </c>
      <c r="E13" t="s">
        <v>167</v>
      </c>
      <c r="F13" t="s">
        <v>1830</v>
      </c>
      <c r="G13" s="148">
        <v>986</v>
      </c>
      <c r="H13" t="s">
        <v>167</v>
      </c>
      <c r="I13" t="s">
        <v>1663</v>
      </c>
      <c r="J13" t="s">
        <v>585</v>
      </c>
      <c r="K13" t="b">
        <v>1</v>
      </c>
      <c r="L13" t="b">
        <v>0</v>
      </c>
      <c r="M13" t="b">
        <v>1</v>
      </c>
      <c r="N13">
        <v>27.5</v>
      </c>
      <c r="O13" s="148">
        <v>2</v>
      </c>
      <c r="P13" s="148" t="s">
        <v>1831</v>
      </c>
      <c r="Q13" s="148">
        <v>3</v>
      </c>
      <c r="R13" s="148">
        <v>12.5</v>
      </c>
      <c r="S13" t="s">
        <v>1498</v>
      </c>
      <c r="T13"/>
      <c r="U13">
        <v>64.847742999999994</v>
      </c>
      <c r="V13">
        <v>-147.735063</v>
      </c>
      <c r="W13" s="148" t="s">
        <v>1825</v>
      </c>
      <c r="Y13">
        <f>VLOOKUP(F13,'LOOKUP OPERATOR 05032023'!$A$2:$P$173,16,FALSE)</f>
        <v>520</v>
      </c>
    </row>
    <row r="14" spans="1:25" x14ac:dyDescent="0.3">
      <c r="B14" s="148" t="s">
        <v>575</v>
      </c>
      <c r="C14" s="148">
        <v>64</v>
      </c>
      <c r="E14" t="s">
        <v>74</v>
      </c>
      <c r="F14" t="s">
        <v>1489</v>
      </c>
      <c r="G14" s="148">
        <v>213</v>
      </c>
      <c r="H14" t="s">
        <v>69</v>
      </c>
      <c r="I14" t="s">
        <v>1491</v>
      </c>
      <c r="J14" t="s">
        <v>572</v>
      </c>
      <c r="K14" t="b">
        <v>1</v>
      </c>
      <c r="L14" t="b">
        <v>0</v>
      </c>
      <c r="M14" t="b">
        <v>0</v>
      </c>
      <c r="N14">
        <v>61.7</v>
      </c>
      <c r="O14" s="148">
        <v>1</v>
      </c>
      <c r="P14" s="148" t="s">
        <v>1824</v>
      </c>
      <c r="Q14" s="148">
        <v>1</v>
      </c>
      <c r="R14" s="148">
        <v>69</v>
      </c>
      <c r="S14" t="s">
        <v>1498</v>
      </c>
      <c r="T14"/>
      <c r="U14">
        <v>58.3536</v>
      </c>
      <c r="V14">
        <v>-134.49529999999999</v>
      </c>
      <c r="W14" s="148" t="s">
        <v>1825</v>
      </c>
      <c r="Y14">
        <f>VLOOKUP(F14,'LOOKUP OPERATOR 05032023'!$A$2:$P$173,16,FALSE)</f>
        <v>1</v>
      </c>
    </row>
    <row r="15" spans="1:25" x14ac:dyDescent="0.3">
      <c r="B15" s="148" t="s">
        <v>740</v>
      </c>
      <c r="C15" s="148">
        <v>7173</v>
      </c>
      <c r="E15" t="s">
        <v>170</v>
      </c>
      <c r="F15" t="s">
        <v>1652</v>
      </c>
      <c r="G15" s="148">
        <v>1276</v>
      </c>
      <c r="H15" t="s">
        <v>169</v>
      </c>
      <c r="I15" t="s">
        <v>1653</v>
      </c>
      <c r="J15" t="s">
        <v>742</v>
      </c>
      <c r="K15" t="b">
        <v>1</v>
      </c>
      <c r="L15" t="b">
        <v>0</v>
      </c>
      <c r="M15" t="b">
        <v>0</v>
      </c>
      <c r="N15">
        <v>20.3</v>
      </c>
      <c r="O15" s="148">
        <v>1</v>
      </c>
      <c r="P15" s="148" t="s">
        <v>1824</v>
      </c>
      <c r="Q15" s="148">
        <v>1</v>
      </c>
      <c r="R15" s="148">
        <v>4.16</v>
      </c>
      <c r="S15" t="s">
        <v>1498</v>
      </c>
      <c r="T15"/>
      <c r="U15">
        <v>71.292000000000002</v>
      </c>
      <c r="V15">
        <v>-156.77860000000001</v>
      </c>
      <c r="W15" s="148" t="s">
        <v>1825</v>
      </c>
      <c r="Y15">
        <f>VLOOKUP(F15,'LOOKUP OPERATOR 05032023'!$A$2:$P$173,16,FALSE)</f>
        <v>214</v>
      </c>
    </row>
    <row r="16" spans="1:25" x14ac:dyDescent="0.3">
      <c r="A16" s="148">
        <v>331790</v>
      </c>
      <c r="B16" s="148" t="s">
        <v>743</v>
      </c>
      <c r="D16" s="148">
        <v>331790</v>
      </c>
      <c r="E16" t="s">
        <v>172</v>
      </c>
      <c r="F16" t="s">
        <v>1694</v>
      </c>
      <c r="H16" t="s">
        <v>171</v>
      </c>
      <c r="I16" t="s">
        <v>1695</v>
      </c>
      <c r="J16" t="s">
        <v>744</v>
      </c>
      <c r="K16" t="b">
        <v>0</v>
      </c>
      <c r="L16" t="b">
        <v>1</v>
      </c>
      <c r="M16" s="172" t="s">
        <v>1829</v>
      </c>
      <c r="N16">
        <v>0.49199999999999999</v>
      </c>
      <c r="O16" s="148">
        <v>1</v>
      </c>
      <c r="P16" s="148" t="s">
        <v>1824</v>
      </c>
      <c r="Q16" s="148">
        <v>1</v>
      </c>
      <c r="R16" s="148">
        <v>7.2</v>
      </c>
      <c r="S16"/>
      <c r="T16"/>
      <c r="U16">
        <v>66.359440000000006</v>
      </c>
      <c r="V16">
        <v>-147.39639</v>
      </c>
      <c r="W16" s="148" t="s">
        <v>1825</v>
      </c>
      <c r="Y16">
        <f>VLOOKUP(F16,'LOOKUP OPERATOR 05032023'!$A$2:$P$173,16,FALSE)</f>
        <v>420</v>
      </c>
    </row>
    <row r="17" spans="1:25" x14ac:dyDescent="0.3">
      <c r="A17" s="148">
        <v>331810</v>
      </c>
      <c r="B17" s="148" t="s">
        <v>745</v>
      </c>
      <c r="D17" s="148">
        <v>331810</v>
      </c>
      <c r="E17" t="s">
        <v>174</v>
      </c>
      <c r="F17" t="s">
        <v>1699</v>
      </c>
      <c r="H17" t="s">
        <v>746</v>
      </c>
      <c r="I17" t="s">
        <v>1700</v>
      </c>
      <c r="J17" t="s">
        <v>747</v>
      </c>
      <c r="K17" t="b">
        <v>0</v>
      </c>
      <c r="L17" t="b">
        <v>1</v>
      </c>
      <c r="M17" s="148" t="s">
        <v>1826</v>
      </c>
      <c r="N17">
        <v>2.8000000000000001E-2</v>
      </c>
      <c r="O17" s="148">
        <v>1</v>
      </c>
      <c r="P17" s="148" t="s">
        <v>1824</v>
      </c>
      <c r="Q17" s="148">
        <v>1</v>
      </c>
      <c r="R17" s="148">
        <v>7.2</v>
      </c>
      <c r="S17"/>
      <c r="T17"/>
      <c r="U17">
        <v>66.256190000000004</v>
      </c>
      <c r="V17">
        <v>-145.84967</v>
      </c>
      <c r="W17" s="148" t="s">
        <v>1825</v>
      </c>
      <c r="Y17">
        <f>VLOOKUP(F17,'LOOKUP OPERATOR 05032023'!$A$2:$P$173,16,FALSE)</f>
        <v>767</v>
      </c>
    </row>
    <row r="18" spans="1:25" x14ac:dyDescent="0.3">
      <c r="A18" s="148">
        <v>331820</v>
      </c>
      <c r="B18" s="148" t="s">
        <v>748</v>
      </c>
      <c r="D18" s="148">
        <v>331820</v>
      </c>
      <c r="E18" t="s">
        <v>176</v>
      </c>
      <c r="F18" t="s">
        <v>1702</v>
      </c>
      <c r="H18" t="s">
        <v>175</v>
      </c>
      <c r="I18" t="s">
        <v>1703</v>
      </c>
      <c r="J18" t="s">
        <v>749</v>
      </c>
      <c r="K18" t="b">
        <v>0</v>
      </c>
      <c r="L18" t="b">
        <v>1</v>
      </c>
      <c r="M18" s="148" t="s">
        <v>1829</v>
      </c>
      <c r="N18">
        <v>1.127</v>
      </c>
      <c r="O18" s="148">
        <v>1</v>
      </c>
      <c r="P18" s="148" t="s">
        <v>1824</v>
      </c>
      <c r="Q18" s="148">
        <v>1</v>
      </c>
      <c r="R18" s="148">
        <v>7.2</v>
      </c>
      <c r="S18"/>
      <c r="T18"/>
      <c r="U18">
        <v>65.97972</v>
      </c>
      <c r="V18">
        <v>-161.12306000000001</v>
      </c>
      <c r="W18" s="148" t="s">
        <v>1825</v>
      </c>
      <c r="Y18">
        <f>VLOOKUP(F18,'LOOKUP OPERATOR 05032023'!$A$2:$P$173,16,FALSE)</f>
        <v>432</v>
      </c>
    </row>
    <row r="19" spans="1:25" x14ac:dyDescent="0.3">
      <c r="A19" s="148">
        <v>331840</v>
      </c>
      <c r="B19" s="148" t="s">
        <v>750</v>
      </c>
      <c r="D19" s="148">
        <v>331840</v>
      </c>
      <c r="E19" t="s">
        <v>178</v>
      </c>
      <c r="F19" t="s">
        <v>1708</v>
      </c>
      <c r="H19" t="s">
        <v>177</v>
      </c>
      <c r="I19" t="s">
        <v>1709</v>
      </c>
      <c r="J19" t="s">
        <v>751</v>
      </c>
      <c r="K19" t="b">
        <v>0</v>
      </c>
      <c r="L19" t="b">
        <v>1</v>
      </c>
      <c r="M19" s="148" t="s">
        <v>1829</v>
      </c>
      <c r="N19">
        <v>0.32700000000000001</v>
      </c>
      <c r="O19" s="148">
        <v>1</v>
      </c>
      <c r="P19" s="148" t="s">
        <v>1824</v>
      </c>
      <c r="Q19" s="148">
        <v>1</v>
      </c>
      <c r="R19" s="148">
        <v>7.2</v>
      </c>
      <c r="S19"/>
      <c r="T19"/>
      <c r="U19">
        <v>66.654439999999994</v>
      </c>
      <c r="V19">
        <v>-143.72221999999999</v>
      </c>
      <c r="W19" s="148" t="s">
        <v>1825</v>
      </c>
      <c r="Y19">
        <f>VLOOKUP(F19,'LOOKUP OPERATOR 05032023'!$A$2:$P$173,16,FALSE)</f>
        <v>682</v>
      </c>
    </row>
    <row r="20" spans="1:25" x14ac:dyDescent="0.3">
      <c r="A20" s="148">
        <v>331850</v>
      </c>
      <c r="B20" s="148" t="s">
        <v>752</v>
      </c>
      <c r="D20" s="148">
        <v>331850</v>
      </c>
      <c r="E20" t="s">
        <v>180</v>
      </c>
      <c r="F20" t="s">
        <v>1712</v>
      </c>
      <c r="H20" t="s">
        <v>179</v>
      </c>
      <c r="I20" t="s">
        <v>1713</v>
      </c>
      <c r="J20" t="s">
        <v>753</v>
      </c>
      <c r="K20" t="b">
        <v>0</v>
      </c>
      <c r="L20" t="b">
        <v>1</v>
      </c>
      <c r="M20" s="172" t="s">
        <v>1829</v>
      </c>
      <c r="N20">
        <v>0.19800000000000001</v>
      </c>
      <c r="O20" s="148">
        <v>1</v>
      </c>
      <c r="P20" s="148" t="s">
        <v>1824</v>
      </c>
      <c r="Q20" s="148">
        <v>1</v>
      </c>
      <c r="R20" s="148">
        <v>7.2</v>
      </c>
      <c r="S20"/>
      <c r="T20"/>
      <c r="U20">
        <v>60.065710000000003</v>
      </c>
      <c r="V20">
        <v>-148.01038</v>
      </c>
      <c r="W20" s="148" t="s">
        <v>1825</v>
      </c>
      <c r="Y20">
        <f>VLOOKUP(F20,'LOOKUP OPERATOR 05032023'!$A$2:$P$173,16,FALSE)</f>
        <v>686</v>
      </c>
    </row>
    <row r="21" spans="1:25" x14ac:dyDescent="0.3">
      <c r="A21" s="148">
        <v>331870</v>
      </c>
      <c r="B21" s="148" t="s">
        <v>754</v>
      </c>
      <c r="D21" s="148">
        <v>331870</v>
      </c>
      <c r="E21" t="s">
        <v>184</v>
      </c>
      <c r="F21" t="s">
        <v>1717</v>
      </c>
      <c r="H21" t="s">
        <v>183</v>
      </c>
      <c r="I21" t="s">
        <v>1718</v>
      </c>
      <c r="J21" t="s">
        <v>755</v>
      </c>
      <c r="K21" t="b">
        <v>0</v>
      </c>
      <c r="L21" t="b">
        <v>1</v>
      </c>
      <c r="M21" s="148" t="s">
        <v>1829</v>
      </c>
      <c r="N21">
        <v>0.46500000000000002</v>
      </c>
      <c r="O21" s="148">
        <v>1</v>
      </c>
      <c r="P21" s="148" t="s">
        <v>1824</v>
      </c>
      <c r="Q21" s="148">
        <v>1</v>
      </c>
      <c r="R21" s="148">
        <v>7.2</v>
      </c>
      <c r="S21"/>
      <c r="T21"/>
      <c r="U21">
        <v>56.309950000000001</v>
      </c>
      <c r="V21">
        <v>-158.53142</v>
      </c>
      <c r="W21" s="148" t="s">
        <v>1825</v>
      </c>
      <c r="Y21">
        <f>VLOOKUP(F21,'LOOKUP OPERATOR 05032023'!$A$2:$P$173,16,FALSE)</f>
        <v>658</v>
      </c>
    </row>
    <row r="22" spans="1:25" x14ac:dyDescent="0.3">
      <c r="A22" s="148">
        <v>331880</v>
      </c>
      <c r="B22" s="148" t="s">
        <v>756</v>
      </c>
      <c r="D22" s="148">
        <v>331880</v>
      </c>
      <c r="E22" t="s">
        <v>186</v>
      </c>
      <c r="F22" t="s">
        <v>1720</v>
      </c>
      <c r="H22" t="s">
        <v>185</v>
      </c>
      <c r="I22" t="s">
        <v>1721</v>
      </c>
      <c r="J22" t="s">
        <v>757</v>
      </c>
      <c r="K22" t="b">
        <v>0</v>
      </c>
      <c r="L22" t="b">
        <v>1</v>
      </c>
      <c r="M22" s="148" t="s">
        <v>1829</v>
      </c>
      <c r="N22">
        <v>0.44700000000000001</v>
      </c>
      <c r="O22" s="148">
        <v>1</v>
      </c>
      <c r="P22" s="148" t="s">
        <v>1824</v>
      </c>
      <c r="Q22" s="148">
        <v>1</v>
      </c>
      <c r="R22" s="148">
        <v>7.2</v>
      </c>
      <c r="S22"/>
      <c r="T22"/>
      <c r="W22" s="148" t="s">
        <v>1825</v>
      </c>
      <c r="Y22">
        <f>VLOOKUP(F22,'LOOKUP OPERATOR 05032023'!$A$2:$P$173,16,FALSE)</f>
        <v>437</v>
      </c>
    </row>
    <row r="23" spans="1:25" x14ac:dyDescent="0.3">
      <c r="A23" s="148">
        <v>331860</v>
      </c>
      <c r="B23" s="148" t="s">
        <v>758</v>
      </c>
      <c r="D23" s="148">
        <v>331860</v>
      </c>
      <c r="E23" t="s">
        <v>1287</v>
      </c>
      <c r="F23" t="s">
        <v>1715</v>
      </c>
      <c r="H23" t="s">
        <v>181</v>
      </c>
      <c r="I23" t="s">
        <v>1716</v>
      </c>
      <c r="J23" t="s">
        <v>759</v>
      </c>
      <c r="K23" t="b">
        <v>0</v>
      </c>
      <c r="L23" t="b">
        <v>1</v>
      </c>
      <c r="M23" s="148" t="s">
        <v>1829</v>
      </c>
      <c r="N23">
        <v>0.57699999999999996</v>
      </c>
      <c r="O23" s="148">
        <v>1</v>
      </c>
      <c r="P23" s="148" t="s">
        <v>1824</v>
      </c>
      <c r="Q23" s="148">
        <v>1</v>
      </c>
      <c r="R23" s="148">
        <v>7.2</v>
      </c>
      <c r="S23"/>
      <c r="T23"/>
      <c r="W23" s="148" t="s">
        <v>1825</v>
      </c>
      <c r="Y23">
        <f>VLOOKUP(F23,'LOOKUP OPERATOR 05032023'!$A$2:$P$173,16,FALSE)</f>
        <v>297</v>
      </c>
    </row>
    <row r="24" spans="1:25" x14ac:dyDescent="0.3">
      <c r="A24" s="148">
        <v>331890</v>
      </c>
      <c r="B24" s="148" t="s">
        <v>760</v>
      </c>
      <c r="D24" s="148">
        <v>331890</v>
      </c>
      <c r="E24" t="s">
        <v>188</v>
      </c>
      <c r="F24" t="s">
        <v>1722</v>
      </c>
      <c r="H24" t="s">
        <v>187</v>
      </c>
      <c r="I24" t="s">
        <v>1723</v>
      </c>
      <c r="J24" t="s">
        <v>761</v>
      </c>
      <c r="K24" t="b">
        <v>0</v>
      </c>
      <c r="L24" t="b">
        <v>1</v>
      </c>
      <c r="M24" s="148" t="s">
        <v>1829</v>
      </c>
      <c r="N24">
        <v>0.35100000000000003</v>
      </c>
      <c r="O24" s="148">
        <v>1</v>
      </c>
      <c r="P24" s="148" t="s">
        <v>1824</v>
      </c>
      <c r="Q24" s="148">
        <v>1</v>
      </c>
      <c r="R24" s="148">
        <v>7.2</v>
      </c>
      <c r="S24"/>
      <c r="T24"/>
      <c r="U24">
        <v>61.515830000000001</v>
      </c>
      <c r="V24">
        <v>-144.43693999999999</v>
      </c>
      <c r="W24" s="148" t="s">
        <v>1825</v>
      </c>
      <c r="Y24">
        <f>VLOOKUP(F24,'LOOKUP OPERATOR 05032023'!$A$2:$P$173,16,FALSE)</f>
        <v>368</v>
      </c>
    </row>
    <row r="25" spans="1:25" x14ac:dyDescent="0.3">
      <c r="B25" s="148" t="s">
        <v>576</v>
      </c>
      <c r="C25" s="148">
        <v>65</v>
      </c>
      <c r="E25" t="s">
        <v>75</v>
      </c>
      <c r="F25" t="s">
        <v>1489</v>
      </c>
      <c r="G25" s="148">
        <v>213</v>
      </c>
      <c r="H25" t="s">
        <v>69</v>
      </c>
      <c r="I25" t="s">
        <v>1491</v>
      </c>
      <c r="J25" t="s">
        <v>572</v>
      </c>
      <c r="K25" t="b">
        <v>1</v>
      </c>
      <c r="L25" t="b">
        <v>0</v>
      </c>
      <c r="M25" t="b">
        <v>0</v>
      </c>
      <c r="N25">
        <v>8.5</v>
      </c>
      <c r="O25" s="148">
        <v>1</v>
      </c>
      <c r="P25" s="148" t="s">
        <v>1824</v>
      </c>
      <c r="Q25" s="148">
        <v>1</v>
      </c>
      <c r="R25" s="148">
        <v>69</v>
      </c>
      <c r="S25" t="s">
        <v>1498</v>
      </c>
      <c r="T25"/>
      <c r="U25">
        <v>58.326900000000002</v>
      </c>
      <c r="V25">
        <v>-134.4631</v>
      </c>
      <c r="W25" s="148" t="s">
        <v>1825</v>
      </c>
      <c r="Y25">
        <f>VLOOKUP(F25,'LOOKUP OPERATOR 05032023'!$A$2:$P$173,16,FALSE)</f>
        <v>1</v>
      </c>
    </row>
    <row r="26" spans="1:25" x14ac:dyDescent="0.3">
      <c r="B26" s="148" t="s">
        <v>762</v>
      </c>
      <c r="C26" s="148">
        <v>96</v>
      </c>
      <c r="E26" t="s">
        <v>190</v>
      </c>
      <c r="F26" t="s">
        <v>1698</v>
      </c>
      <c r="G26" s="148">
        <v>3522</v>
      </c>
      <c r="H26" t="s">
        <v>189</v>
      </c>
      <c r="I26" t="s">
        <v>1663</v>
      </c>
      <c r="J26" t="s">
        <v>585</v>
      </c>
      <c r="K26" t="b">
        <v>1</v>
      </c>
      <c r="L26" t="b">
        <v>0</v>
      </c>
      <c r="M26" t="b">
        <v>0</v>
      </c>
      <c r="N26">
        <v>312.39999999999998</v>
      </c>
      <c r="O26" s="148">
        <v>1</v>
      </c>
      <c r="P26" s="148" t="s">
        <v>1824</v>
      </c>
      <c r="Q26" s="148">
        <v>1</v>
      </c>
      <c r="R26" s="148">
        <v>138</v>
      </c>
      <c r="S26" t="s">
        <v>1498</v>
      </c>
      <c r="T26"/>
      <c r="U26">
        <v>61.186100000000003</v>
      </c>
      <c r="V26">
        <v>-151.03559999999999</v>
      </c>
      <c r="Y26">
        <f>VLOOKUP(F26,'LOOKUP OPERATOR 05032023'!$A$2:$P$173,16,FALSE)</f>
        <v>8</v>
      </c>
    </row>
    <row r="27" spans="1:25" x14ac:dyDescent="0.3">
      <c r="B27" s="148" t="s">
        <v>763</v>
      </c>
      <c r="C27" s="148">
        <v>6291</v>
      </c>
      <c r="E27" t="s">
        <v>191</v>
      </c>
      <c r="F27" t="s">
        <v>1698</v>
      </c>
      <c r="G27" s="148">
        <v>3522</v>
      </c>
      <c r="H27" t="s">
        <v>189</v>
      </c>
      <c r="I27" t="s">
        <v>1663</v>
      </c>
      <c r="J27" t="s">
        <v>585</v>
      </c>
      <c r="K27" t="b">
        <v>1</v>
      </c>
      <c r="L27" t="b">
        <v>0</v>
      </c>
      <c r="M27" t="b">
        <v>0</v>
      </c>
      <c r="N27">
        <v>19.399999999999999</v>
      </c>
      <c r="O27" s="148">
        <v>1</v>
      </c>
      <c r="P27" s="148" t="s">
        <v>1824</v>
      </c>
      <c r="Q27" s="148">
        <v>1</v>
      </c>
      <c r="R27" s="148">
        <v>69</v>
      </c>
      <c r="S27" t="s">
        <v>1498</v>
      </c>
      <c r="T27"/>
      <c r="U27">
        <v>60.392330999999999</v>
      </c>
      <c r="V27">
        <v>-149.665603</v>
      </c>
      <c r="W27" s="148" t="s">
        <v>1825</v>
      </c>
      <c r="Y27">
        <f>VLOOKUP(F27,'LOOKUP OPERATOR 05032023'!$A$2:$P$173,16,FALSE)</f>
        <v>8</v>
      </c>
    </row>
    <row r="28" spans="1:25" x14ac:dyDescent="0.3">
      <c r="B28" s="148" t="s">
        <v>764</v>
      </c>
      <c r="C28" s="148">
        <v>6293</v>
      </c>
      <c r="E28" t="s">
        <v>192</v>
      </c>
      <c r="F28" t="s">
        <v>1698</v>
      </c>
      <c r="G28" s="148">
        <v>3522</v>
      </c>
      <c r="H28" t="s">
        <v>189</v>
      </c>
      <c r="I28" t="s">
        <v>1663</v>
      </c>
      <c r="J28" t="s">
        <v>585</v>
      </c>
      <c r="K28" t="b">
        <v>1</v>
      </c>
      <c r="L28" t="b">
        <v>0</v>
      </c>
      <c r="M28" t="b">
        <v>0</v>
      </c>
      <c r="N28">
        <v>30</v>
      </c>
      <c r="O28" s="148">
        <v>1</v>
      </c>
      <c r="P28" s="148" t="s">
        <v>1824</v>
      </c>
      <c r="Q28" s="148">
        <v>1</v>
      </c>
      <c r="R28" s="148">
        <v>138</v>
      </c>
      <c r="S28" t="s">
        <v>1498</v>
      </c>
      <c r="T28"/>
      <c r="U28">
        <v>61.168971999999997</v>
      </c>
      <c r="V28">
        <v>-149.91103799999999</v>
      </c>
      <c r="W28" s="148" t="s">
        <v>1825</v>
      </c>
      <c r="Y28">
        <f>VLOOKUP(F28,'LOOKUP OPERATOR 05032023'!$A$2:$P$173,16,FALSE)</f>
        <v>8</v>
      </c>
    </row>
    <row r="29" spans="1:25" x14ac:dyDescent="0.3">
      <c r="B29" s="148" t="s">
        <v>765</v>
      </c>
      <c r="C29" s="148">
        <v>57036</v>
      </c>
      <c r="E29" t="s">
        <v>526</v>
      </c>
      <c r="F29" t="s">
        <v>1698</v>
      </c>
      <c r="G29" s="148">
        <v>3522</v>
      </c>
      <c r="H29" t="s">
        <v>189</v>
      </c>
      <c r="I29" t="s">
        <v>1663</v>
      </c>
      <c r="J29" t="s">
        <v>585</v>
      </c>
      <c r="K29" t="b">
        <v>1</v>
      </c>
      <c r="L29" t="b">
        <v>0</v>
      </c>
      <c r="M29" t="b">
        <v>0</v>
      </c>
      <c r="N29">
        <v>203.9</v>
      </c>
      <c r="O29" s="148">
        <v>1</v>
      </c>
      <c r="P29" s="148" t="s">
        <v>1824</v>
      </c>
      <c r="Q29" s="148">
        <v>1</v>
      </c>
      <c r="R29" s="148">
        <v>138</v>
      </c>
      <c r="S29" t="s">
        <v>1498</v>
      </c>
      <c r="T29"/>
      <c r="U29">
        <v>61.167417</v>
      </c>
      <c r="V29">
        <v>-149.905304</v>
      </c>
      <c r="W29" s="148" t="s">
        <v>1825</v>
      </c>
      <c r="Y29">
        <f>VLOOKUP(F29,'LOOKUP OPERATOR 05032023'!$A$2:$P$173,16,FALSE)</f>
        <v>8</v>
      </c>
    </row>
    <row r="30" spans="1:25" x14ac:dyDescent="0.3">
      <c r="A30" s="148">
        <v>331900</v>
      </c>
      <c r="B30" s="148" t="s">
        <v>766</v>
      </c>
      <c r="D30" s="148">
        <v>331900</v>
      </c>
      <c r="E30" t="s">
        <v>194</v>
      </c>
      <c r="F30" t="s">
        <v>1725</v>
      </c>
      <c r="H30" t="s">
        <v>193</v>
      </c>
      <c r="I30" t="s">
        <v>1726</v>
      </c>
      <c r="J30" t="s">
        <v>767</v>
      </c>
      <c r="K30" t="b">
        <v>0</v>
      </c>
      <c r="L30" t="b">
        <v>1</v>
      </c>
      <c r="M30" s="148" t="s">
        <v>1826</v>
      </c>
      <c r="N30">
        <v>0.27</v>
      </c>
      <c r="O30" s="148">
        <v>1</v>
      </c>
      <c r="P30" s="148" t="s">
        <v>1824</v>
      </c>
      <c r="Q30" s="148">
        <v>1</v>
      </c>
      <c r="R30" s="148">
        <v>2.4</v>
      </c>
      <c r="S30"/>
      <c r="T30"/>
      <c r="U30">
        <v>65.825559999999996</v>
      </c>
      <c r="V30">
        <v>-144.06056000000001</v>
      </c>
      <c r="W30" s="148" t="s">
        <v>1825</v>
      </c>
      <c r="Y30">
        <f>VLOOKUP(F30,'LOOKUP OPERATOR 05032023'!$A$2:$P$173,16,FALSE)</f>
        <v>256</v>
      </c>
    </row>
    <row r="31" spans="1:25" x14ac:dyDescent="0.3">
      <c r="A31" s="148">
        <v>331910</v>
      </c>
      <c r="B31" s="148" t="s">
        <v>770</v>
      </c>
      <c r="D31" s="148">
        <v>331910</v>
      </c>
      <c r="E31" t="s">
        <v>196</v>
      </c>
      <c r="F31" t="s">
        <v>1727</v>
      </c>
      <c r="H31" t="s">
        <v>195</v>
      </c>
      <c r="I31" t="s">
        <v>1728</v>
      </c>
      <c r="J31" t="s">
        <v>771</v>
      </c>
      <c r="K31" t="b">
        <v>0</v>
      </c>
      <c r="L31" t="b">
        <v>1</v>
      </c>
      <c r="M31" s="172" t="s">
        <v>1829</v>
      </c>
      <c r="N31">
        <v>0.44600000000000001</v>
      </c>
      <c r="O31" s="148">
        <v>1</v>
      </c>
      <c r="P31" s="148" t="s">
        <v>1824</v>
      </c>
      <c r="Q31" s="148">
        <v>1</v>
      </c>
      <c r="R31" s="148">
        <v>7.2</v>
      </c>
      <c r="S31"/>
      <c r="T31"/>
      <c r="W31" s="148" t="s">
        <v>1825</v>
      </c>
      <c r="Y31">
        <f>VLOOKUP(F31,'LOOKUP OPERATOR 05032023'!$A$2:$P$173,16,FALSE)</f>
        <v>360</v>
      </c>
    </row>
    <row r="32" spans="1:25" x14ac:dyDescent="0.3">
      <c r="B32" s="148" t="s">
        <v>772</v>
      </c>
      <c r="C32" s="148">
        <v>58982</v>
      </c>
      <c r="E32" t="s">
        <v>774</v>
      </c>
      <c r="F32" t="s">
        <v>1648</v>
      </c>
      <c r="G32" s="148">
        <v>4329</v>
      </c>
      <c r="H32" t="s">
        <v>197</v>
      </c>
      <c r="I32" t="s">
        <v>1832</v>
      </c>
      <c r="J32" t="s">
        <v>775</v>
      </c>
      <c r="K32" t="b">
        <v>1</v>
      </c>
      <c r="L32" t="b">
        <v>0</v>
      </c>
      <c r="M32" t="b">
        <v>0</v>
      </c>
      <c r="N32">
        <v>6.5</v>
      </c>
      <c r="O32" s="148">
        <v>1</v>
      </c>
      <c r="P32" s="148" t="s">
        <v>1824</v>
      </c>
      <c r="Q32" s="148">
        <v>1</v>
      </c>
      <c r="R32" s="148">
        <v>14.4</v>
      </c>
      <c r="S32">
        <v>138</v>
      </c>
      <c r="T32"/>
      <c r="U32">
        <v>61.084443999999998</v>
      </c>
      <c r="V32">
        <v>-146.35333299999999</v>
      </c>
      <c r="W32" s="148" t="s">
        <v>1825</v>
      </c>
      <c r="Y32">
        <f>VLOOKUP(F32,'LOOKUP OPERATOR 05032023'!$A$2:$P$173,16,FALSE)</f>
        <v>10</v>
      </c>
    </row>
    <row r="33" spans="1:25" x14ac:dyDescent="0.3">
      <c r="B33" s="148" t="s">
        <v>776</v>
      </c>
      <c r="C33" s="148">
        <v>6305</v>
      </c>
      <c r="E33" t="s">
        <v>198</v>
      </c>
      <c r="F33" t="s">
        <v>1648</v>
      </c>
      <c r="G33" s="148">
        <v>4329</v>
      </c>
      <c r="H33" t="s">
        <v>197</v>
      </c>
      <c r="I33" t="s">
        <v>1832</v>
      </c>
      <c r="J33" t="s">
        <v>775</v>
      </c>
      <c r="K33" t="b">
        <v>1</v>
      </c>
      <c r="L33" t="b">
        <v>0</v>
      </c>
      <c r="M33" t="b">
        <v>0</v>
      </c>
      <c r="N33">
        <v>10.7</v>
      </c>
      <c r="O33" s="148">
        <v>1</v>
      </c>
      <c r="P33" s="148" t="s">
        <v>1824</v>
      </c>
      <c r="Q33" s="148">
        <v>1</v>
      </c>
      <c r="R33" s="148">
        <v>138</v>
      </c>
      <c r="S33">
        <v>14.4</v>
      </c>
      <c r="T33"/>
      <c r="U33">
        <v>62.110415000000003</v>
      </c>
      <c r="V33">
        <v>-145.53252900000001</v>
      </c>
      <c r="W33" s="148" t="s">
        <v>1825</v>
      </c>
      <c r="Y33">
        <f>VLOOKUP(F33,'LOOKUP OPERATOR 05032023'!$A$2:$P$173,16,FALSE)</f>
        <v>10</v>
      </c>
    </row>
    <row r="34" spans="1:25" x14ac:dyDescent="0.3">
      <c r="B34" s="148" t="s">
        <v>777</v>
      </c>
      <c r="C34" s="148">
        <v>390</v>
      </c>
      <c r="E34" t="s">
        <v>199</v>
      </c>
      <c r="F34" t="s">
        <v>1648</v>
      </c>
      <c r="G34" s="148">
        <v>4329</v>
      </c>
      <c r="H34" t="s">
        <v>197</v>
      </c>
      <c r="I34" t="s">
        <v>1832</v>
      </c>
      <c r="J34" t="s">
        <v>775</v>
      </c>
      <c r="K34" t="b">
        <v>1</v>
      </c>
      <c r="L34" t="b">
        <v>0</v>
      </c>
      <c r="M34" t="b">
        <v>0</v>
      </c>
      <c r="N34">
        <v>12</v>
      </c>
      <c r="O34" s="148">
        <v>1</v>
      </c>
      <c r="P34" s="148" t="s">
        <v>1824</v>
      </c>
      <c r="Q34" s="148">
        <v>1</v>
      </c>
      <c r="R34" s="148">
        <v>14.4</v>
      </c>
      <c r="S34">
        <v>138</v>
      </c>
      <c r="T34"/>
      <c r="U34">
        <v>61.082799999999999</v>
      </c>
      <c r="V34">
        <v>-146.30330000000001</v>
      </c>
      <c r="W34" s="148" t="s">
        <v>1825</v>
      </c>
      <c r="Y34">
        <f>VLOOKUP(F34,'LOOKUP OPERATOR 05032023'!$A$2:$P$173,16,FALSE)</f>
        <v>10</v>
      </c>
    </row>
    <row r="35" spans="1:25" x14ac:dyDescent="0.3">
      <c r="B35" s="148" t="s">
        <v>778</v>
      </c>
      <c r="C35" s="148">
        <v>6306</v>
      </c>
      <c r="E35" t="s">
        <v>200</v>
      </c>
      <c r="F35" t="s">
        <v>1648</v>
      </c>
      <c r="G35" s="148">
        <v>4329</v>
      </c>
      <c r="H35" t="s">
        <v>197</v>
      </c>
      <c r="I35" t="s">
        <v>1832</v>
      </c>
      <c r="J35" t="s">
        <v>775</v>
      </c>
      <c r="K35" t="b">
        <v>1</v>
      </c>
      <c r="L35" t="b">
        <v>0</v>
      </c>
      <c r="M35" t="b">
        <v>0</v>
      </c>
      <c r="N35">
        <v>8.1999999999999993</v>
      </c>
      <c r="O35" s="148">
        <v>1</v>
      </c>
      <c r="P35" s="148" t="s">
        <v>1824</v>
      </c>
      <c r="Q35" s="148">
        <v>1</v>
      </c>
      <c r="R35" s="148">
        <v>138</v>
      </c>
      <c r="S35">
        <v>14.4</v>
      </c>
      <c r="T35"/>
      <c r="U35">
        <v>61.130299999999998</v>
      </c>
      <c r="V35">
        <v>-146.3647</v>
      </c>
      <c r="W35" s="148" t="s">
        <v>1825</v>
      </c>
      <c r="Y35">
        <f>VLOOKUP(F35,'LOOKUP OPERATOR 05032023'!$A$2:$P$173,16,FALSE)</f>
        <v>10</v>
      </c>
    </row>
    <row r="36" spans="1:25" x14ac:dyDescent="0.3">
      <c r="B36" s="148" t="s">
        <v>577</v>
      </c>
      <c r="C36" s="148">
        <v>78</v>
      </c>
      <c r="E36" t="s">
        <v>76</v>
      </c>
      <c r="F36" t="s">
        <v>1489</v>
      </c>
      <c r="G36" s="148">
        <v>213</v>
      </c>
      <c r="H36" t="s">
        <v>69</v>
      </c>
      <c r="I36" t="s">
        <v>1491</v>
      </c>
      <c r="J36" t="s">
        <v>572</v>
      </c>
      <c r="K36" t="b">
        <v>1</v>
      </c>
      <c r="L36" t="b">
        <v>0</v>
      </c>
      <c r="M36" t="b">
        <v>0</v>
      </c>
      <c r="N36">
        <v>78.2</v>
      </c>
      <c r="O36" s="148">
        <v>1</v>
      </c>
      <c r="P36" s="148" t="s">
        <v>1824</v>
      </c>
      <c r="Q36" s="148">
        <v>1</v>
      </c>
      <c r="R36" s="148">
        <v>138</v>
      </c>
      <c r="S36" t="s">
        <v>1498</v>
      </c>
      <c r="T36"/>
      <c r="U36">
        <v>58.141500000000001</v>
      </c>
      <c r="V36">
        <v>-133.73699999999999</v>
      </c>
      <c r="W36" s="148" t="s">
        <v>1825</v>
      </c>
      <c r="Y36">
        <f>VLOOKUP(F36,'LOOKUP OPERATOR 05032023'!$A$2:$P$173,16,FALSE)</f>
        <v>1</v>
      </c>
    </row>
    <row r="37" spans="1:25" x14ac:dyDescent="0.3">
      <c r="B37" s="148" t="s">
        <v>779</v>
      </c>
      <c r="C37" s="148">
        <v>7841</v>
      </c>
      <c r="E37" t="s">
        <v>201</v>
      </c>
      <c r="F37" t="s">
        <v>1648</v>
      </c>
      <c r="G37" s="148">
        <v>4329</v>
      </c>
      <c r="H37" t="s">
        <v>197</v>
      </c>
      <c r="I37" t="s">
        <v>1832</v>
      </c>
      <c r="J37" t="s">
        <v>775</v>
      </c>
      <c r="K37" t="b">
        <v>1</v>
      </c>
      <c r="L37" t="b">
        <v>0</v>
      </c>
      <c r="M37" t="b">
        <v>1</v>
      </c>
      <c r="N37">
        <v>5.3</v>
      </c>
      <c r="O37" s="148">
        <v>1</v>
      </c>
      <c r="P37" s="148" t="s">
        <v>1824</v>
      </c>
      <c r="Q37" s="148">
        <v>1</v>
      </c>
      <c r="R37" s="148">
        <v>14.4</v>
      </c>
      <c r="S37">
        <v>138</v>
      </c>
      <c r="T37"/>
      <c r="U37">
        <v>61.0839</v>
      </c>
      <c r="V37">
        <v>-146.25290000000001</v>
      </c>
      <c r="W37" s="148" t="s">
        <v>1825</v>
      </c>
      <c r="Y37">
        <f>VLOOKUP(F37,'LOOKUP OPERATOR 05032023'!$A$2:$P$173,16,FALSE)</f>
        <v>10</v>
      </c>
    </row>
    <row r="38" spans="1:25" x14ac:dyDescent="0.3">
      <c r="B38" s="148" t="s">
        <v>1335</v>
      </c>
      <c r="C38" s="210">
        <v>62714</v>
      </c>
      <c r="E38" s="211" t="s">
        <v>1336</v>
      </c>
      <c r="F38" t="s">
        <v>1731</v>
      </c>
      <c r="G38" s="210">
        <v>40215</v>
      </c>
      <c r="H38" t="s">
        <v>202</v>
      </c>
      <c r="I38" t="s">
        <v>1732</v>
      </c>
      <c r="J38" t="s">
        <v>781</v>
      </c>
      <c r="K38" t="b">
        <v>0</v>
      </c>
      <c r="M38" s="136" t="b">
        <v>0</v>
      </c>
      <c r="N38" s="136"/>
      <c r="O38" s="172"/>
      <c r="P38" s="148" t="s">
        <v>1824</v>
      </c>
      <c r="Q38" s="148">
        <v>1</v>
      </c>
      <c r="R38" s="172"/>
      <c r="S38" s="172"/>
      <c r="T38" s="172"/>
      <c r="U38" s="214">
        <v>60.540469999999999</v>
      </c>
      <c r="V38" s="214">
        <v>-145.74079</v>
      </c>
      <c r="W38" s="148" t="s">
        <v>1825</v>
      </c>
      <c r="Y38">
        <f>VLOOKUP(F38,'LOOKUP OPERATOR 05032023'!$A$2:$P$173,16,FALSE)</f>
        <v>160</v>
      </c>
    </row>
    <row r="39" spans="1:25" x14ac:dyDescent="0.3">
      <c r="B39" s="148" t="s">
        <v>780</v>
      </c>
      <c r="C39" s="148">
        <v>7042</v>
      </c>
      <c r="E39" t="s">
        <v>203</v>
      </c>
      <c r="F39" t="s">
        <v>1731</v>
      </c>
      <c r="G39" s="148">
        <v>40215</v>
      </c>
      <c r="H39" t="s">
        <v>202</v>
      </c>
      <c r="I39" t="s">
        <v>1732</v>
      </c>
      <c r="J39" t="s">
        <v>781</v>
      </c>
      <c r="K39" t="b">
        <v>1</v>
      </c>
      <c r="M39" t="b">
        <v>0</v>
      </c>
      <c r="N39">
        <v>1.2</v>
      </c>
      <c r="O39" s="148">
        <v>1</v>
      </c>
      <c r="P39" s="148" t="s">
        <v>1824</v>
      </c>
      <c r="Q39" s="148">
        <v>1</v>
      </c>
      <c r="R39" s="148">
        <v>13</v>
      </c>
      <c r="S39" t="s">
        <v>1498</v>
      </c>
      <c r="T39"/>
      <c r="U39">
        <v>60.612822000000001</v>
      </c>
      <c r="V39">
        <v>-145.67941099999999</v>
      </c>
      <c r="W39" s="148" t="s">
        <v>1825</v>
      </c>
      <c r="Y39">
        <f>VLOOKUP(F39,'LOOKUP OPERATOR 05032023'!$A$2:$P$173,16,FALSE)</f>
        <v>160</v>
      </c>
    </row>
    <row r="40" spans="1:25" x14ac:dyDescent="0.3">
      <c r="B40" s="148" t="s">
        <v>783</v>
      </c>
      <c r="C40" s="148">
        <v>789</v>
      </c>
      <c r="E40" t="s">
        <v>204</v>
      </c>
      <c r="F40" t="s">
        <v>1731</v>
      </c>
      <c r="G40" s="148">
        <v>40215</v>
      </c>
      <c r="H40" t="s">
        <v>202</v>
      </c>
      <c r="I40" t="s">
        <v>1732</v>
      </c>
      <c r="J40" t="s">
        <v>781</v>
      </c>
      <c r="K40" t="b">
        <v>1</v>
      </c>
      <c r="M40" t="b">
        <v>0</v>
      </c>
      <c r="N40">
        <v>10.7</v>
      </c>
      <c r="O40" s="148">
        <v>1</v>
      </c>
      <c r="P40" s="148" t="s">
        <v>1824</v>
      </c>
      <c r="Q40" s="148">
        <v>1</v>
      </c>
      <c r="R40" s="148">
        <v>13</v>
      </c>
      <c r="S40" t="s">
        <v>1498</v>
      </c>
      <c r="T40"/>
      <c r="U40">
        <v>60.555889000000001</v>
      </c>
      <c r="V40">
        <v>-145.752983</v>
      </c>
      <c r="W40" s="148" t="s">
        <v>1825</v>
      </c>
      <c r="Y40">
        <f>VLOOKUP(F40,'LOOKUP OPERATOR 05032023'!$A$2:$P$173,16,FALSE)</f>
        <v>160</v>
      </c>
    </row>
    <row r="41" spans="1:25" x14ac:dyDescent="0.3">
      <c r="B41" s="148" t="s">
        <v>784</v>
      </c>
      <c r="C41" s="148">
        <v>7862</v>
      </c>
      <c r="E41" t="s">
        <v>205</v>
      </c>
      <c r="F41" t="s">
        <v>1731</v>
      </c>
      <c r="G41" s="148">
        <v>40215</v>
      </c>
      <c r="H41" t="s">
        <v>202</v>
      </c>
      <c r="I41" t="s">
        <v>1732</v>
      </c>
      <c r="J41" t="s">
        <v>781</v>
      </c>
      <c r="K41" t="b">
        <v>1</v>
      </c>
      <c r="M41" t="b">
        <v>0</v>
      </c>
      <c r="N41">
        <v>6</v>
      </c>
      <c r="O41" s="148">
        <v>1</v>
      </c>
      <c r="P41" s="148" t="s">
        <v>1824</v>
      </c>
      <c r="Q41" s="148">
        <v>1</v>
      </c>
      <c r="R41" s="148">
        <v>13</v>
      </c>
      <c r="S41" t="s">
        <v>1498</v>
      </c>
      <c r="T41"/>
      <c r="U41">
        <v>60.588686000000003</v>
      </c>
      <c r="V41">
        <v>-145.60453899999999</v>
      </c>
      <c r="W41" s="148" t="s">
        <v>1825</v>
      </c>
      <c r="Y41">
        <f>VLOOKUP(F41,'LOOKUP OPERATOR 05032023'!$A$2:$P$173,16,FALSE)</f>
        <v>160</v>
      </c>
    </row>
    <row r="42" spans="1:25" x14ac:dyDescent="0.3">
      <c r="A42" s="148">
        <v>331930</v>
      </c>
      <c r="B42" s="148" t="s">
        <v>785</v>
      </c>
      <c r="D42" s="148">
        <v>331930</v>
      </c>
      <c r="E42" t="s">
        <v>399</v>
      </c>
      <c r="F42" t="s">
        <v>1739</v>
      </c>
      <c r="H42" t="s">
        <v>398</v>
      </c>
      <c r="I42" t="s">
        <v>1740</v>
      </c>
      <c r="J42" t="s">
        <v>786</v>
      </c>
      <c r="K42" t="b">
        <v>0</v>
      </c>
      <c r="L42" t="b">
        <v>1</v>
      </c>
      <c r="M42" s="148" t="b">
        <v>0</v>
      </c>
      <c r="O42" s="148">
        <v>1</v>
      </c>
      <c r="P42" s="148" t="s">
        <v>1824</v>
      </c>
      <c r="Q42" s="148">
        <v>1</v>
      </c>
      <c r="S42"/>
      <c r="T42"/>
      <c r="U42">
        <v>65.758611000000002</v>
      </c>
      <c r="V42">
        <v>-168.953056</v>
      </c>
      <c r="W42" s="148" t="s">
        <v>1825</v>
      </c>
      <c r="Y42">
        <f>VLOOKUP(F42,'LOOKUP OPERATOR 05032023'!$A$2:$P$173,16,FALSE)</f>
        <v>383</v>
      </c>
    </row>
    <row r="43" spans="1:25" x14ac:dyDescent="0.3">
      <c r="B43" s="148" t="s">
        <v>787</v>
      </c>
      <c r="C43" s="148">
        <v>54834</v>
      </c>
      <c r="E43" t="s">
        <v>789</v>
      </c>
      <c r="F43" t="s">
        <v>1833</v>
      </c>
      <c r="G43" s="148">
        <v>19272</v>
      </c>
      <c r="H43" t="s">
        <v>1288</v>
      </c>
      <c r="I43" t="s">
        <v>1663</v>
      </c>
      <c r="J43" t="s">
        <v>585</v>
      </c>
      <c r="K43" t="b">
        <v>1</v>
      </c>
      <c r="L43" t="b">
        <v>0</v>
      </c>
      <c r="M43" t="b">
        <v>0</v>
      </c>
      <c r="N43">
        <v>7.4</v>
      </c>
      <c r="O43" s="148">
        <v>6</v>
      </c>
      <c r="P43" s="148" t="s">
        <v>1834</v>
      </c>
      <c r="Q43" s="148">
        <v>4</v>
      </c>
      <c r="R43" s="148">
        <v>14.4</v>
      </c>
      <c r="S43" t="s">
        <v>1498</v>
      </c>
      <c r="T43"/>
      <c r="U43">
        <v>63.973571999999997</v>
      </c>
      <c r="V43">
        <v>-145.71658099999999</v>
      </c>
      <c r="W43" s="148" t="s">
        <v>1825</v>
      </c>
      <c r="Y43">
        <f>VLOOKUP(F43,'LOOKUP OPERATOR 05032023'!$A$2:$P$173,16,FALSE)</f>
        <v>720</v>
      </c>
    </row>
    <row r="44" spans="1:25" x14ac:dyDescent="0.3">
      <c r="B44" s="148" t="s">
        <v>790</v>
      </c>
      <c r="C44" s="148">
        <v>50308</v>
      </c>
      <c r="E44" t="s">
        <v>792</v>
      </c>
      <c r="F44" t="s">
        <v>1835</v>
      </c>
      <c r="G44" s="148">
        <v>56389</v>
      </c>
      <c r="H44" t="s">
        <v>1289</v>
      </c>
      <c r="I44" t="s">
        <v>1663</v>
      </c>
      <c r="J44" t="s">
        <v>585</v>
      </c>
      <c r="K44" t="b">
        <v>1</v>
      </c>
      <c r="L44" t="b">
        <v>0</v>
      </c>
      <c r="M44" t="b">
        <v>1</v>
      </c>
      <c r="N44">
        <v>20</v>
      </c>
      <c r="O44" s="148">
        <v>1</v>
      </c>
      <c r="P44" s="148" t="s">
        <v>1824</v>
      </c>
      <c r="Q44" s="148">
        <v>1</v>
      </c>
      <c r="R44" s="148">
        <v>138</v>
      </c>
      <c r="S44" t="s">
        <v>1498</v>
      </c>
      <c r="T44"/>
      <c r="U44">
        <v>64.825601000000006</v>
      </c>
      <c r="V44">
        <v>-147.648627</v>
      </c>
      <c r="W44" s="148" t="s">
        <v>1825</v>
      </c>
      <c r="Y44">
        <f>VLOOKUP(F44,'LOOKUP OPERATOR 05032023'!$A$2:$P$173,16,FALSE)</f>
        <v>726</v>
      </c>
    </row>
    <row r="45" spans="1:25" x14ac:dyDescent="0.3">
      <c r="B45" s="148" t="s">
        <v>793</v>
      </c>
      <c r="C45" s="148">
        <v>58380</v>
      </c>
      <c r="E45" t="s">
        <v>795</v>
      </c>
      <c r="F45" t="s">
        <v>1836</v>
      </c>
      <c r="G45" s="148">
        <v>58368</v>
      </c>
      <c r="H45" t="s">
        <v>1290</v>
      </c>
      <c r="I45" t="s">
        <v>1663</v>
      </c>
      <c r="J45" t="s">
        <v>585</v>
      </c>
      <c r="K45" t="b">
        <v>1</v>
      </c>
      <c r="L45" t="b">
        <v>0</v>
      </c>
      <c r="M45" t="b">
        <v>0</v>
      </c>
      <c r="N45">
        <v>11.5</v>
      </c>
      <c r="O45" s="148">
        <v>6</v>
      </c>
      <c r="P45" s="148" t="s">
        <v>1834</v>
      </c>
      <c r="Q45" s="148">
        <v>4</v>
      </c>
      <c r="R45" s="148">
        <v>34.5</v>
      </c>
      <c r="S45" t="s">
        <v>1498</v>
      </c>
      <c r="T45"/>
      <c r="U45">
        <v>61.286000000000001</v>
      </c>
      <c r="V45">
        <v>-149.61000000000001</v>
      </c>
      <c r="W45" s="148" t="s">
        <v>1825</v>
      </c>
      <c r="Y45">
        <f>VLOOKUP(F45,'LOOKUP OPERATOR 05032023'!$A$2:$P$173,16,FALSE)</f>
        <v>724</v>
      </c>
    </row>
    <row r="46" spans="1:25" x14ac:dyDescent="0.3">
      <c r="A46" s="148">
        <v>331940</v>
      </c>
      <c r="B46" s="148" t="s">
        <v>796</v>
      </c>
      <c r="C46" s="148">
        <v>7180</v>
      </c>
      <c r="D46" s="148">
        <v>331940</v>
      </c>
      <c r="E46" t="s">
        <v>207</v>
      </c>
      <c r="F46" t="s">
        <v>1743</v>
      </c>
      <c r="G46" s="148">
        <v>5553</v>
      </c>
      <c r="H46" t="s">
        <v>206</v>
      </c>
      <c r="I46" t="s">
        <v>1744</v>
      </c>
      <c r="J46" t="s">
        <v>797</v>
      </c>
      <c r="K46" t="b">
        <v>0</v>
      </c>
      <c r="L46" t="b">
        <v>1</v>
      </c>
      <c r="M46" s="148" t="b">
        <v>1</v>
      </c>
      <c r="N46">
        <v>1.03</v>
      </c>
      <c r="O46" s="148">
        <v>1</v>
      </c>
      <c r="P46" s="148" t="s">
        <v>1824</v>
      </c>
      <c r="Q46" s="148">
        <v>1</v>
      </c>
      <c r="R46" s="148">
        <v>7.2</v>
      </c>
      <c r="S46"/>
      <c r="T46"/>
      <c r="U46">
        <v>58.215560000000004</v>
      </c>
      <c r="V46">
        <v>-157.37583000000001</v>
      </c>
      <c r="W46" s="148" t="s">
        <v>1825</v>
      </c>
      <c r="Y46">
        <f>VLOOKUP(F46,'LOOKUP OPERATOR 05032023'!$A$2:$P$173,16,FALSE)</f>
        <v>320</v>
      </c>
    </row>
    <row r="47" spans="1:25" x14ac:dyDescent="0.3">
      <c r="B47" s="148" t="s">
        <v>583</v>
      </c>
      <c r="C47" s="148">
        <v>58511</v>
      </c>
      <c r="E47" t="s">
        <v>78</v>
      </c>
      <c r="F47" t="s">
        <v>1837</v>
      </c>
      <c r="G47" s="148">
        <v>58488</v>
      </c>
      <c r="H47" t="s">
        <v>77</v>
      </c>
      <c r="I47" t="s">
        <v>1663</v>
      </c>
      <c r="J47" t="s">
        <v>585</v>
      </c>
      <c r="K47" t="b">
        <v>1</v>
      </c>
      <c r="L47" t="b">
        <v>0</v>
      </c>
      <c r="M47" t="b">
        <v>0</v>
      </c>
      <c r="N47">
        <v>1.9</v>
      </c>
      <c r="O47" s="148">
        <v>7</v>
      </c>
      <c r="P47" s="148" t="s">
        <v>1838</v>
      </c>
      <c r="Q47" s="148">
        <v>2</v>
      </c>
      <c r="R47" s="148">
        <v>25</v>
      </c>
      <c r="S47" t="s">
        <v>1498</v>
      </c>
      <c r="T47"/>
      <c r="U47">
        <v>64.013889000000006</v>
      </c>
      <c r="V47">
        <v>-145.596667</v>
      </c>
      <c r="W47" s="148" t="s">
        <v>1825</v>
      </c>
      <c r="Y47">
        <f>VLOOKUP(F47,'LOOKUP OPERATOR 05032023'!$A$2:$P$173,16,FALSE)</f>
        <v>742</v>
      </c>
    </row>
    <row r="48" spans="1:25" x14ac:dyDescent="0.3">
      <c r="A48" s="148">
        <v>331960</v>
      </c>
      <c r="B48" s="148" t="s">
        <v>798</v>
      </c>
      <c r="D48" s="148">
        <v>331960</v>
      </c>
      <c r="E48" t="s">
        <v>209</v>
      </c>
      <c r="F48" t="s">
        <v>1747</v>
      </c>
      <c r="H48" t="s">
        <v>208</v>
      </c>
      <c r="I48" t="s">
        <v>1748</v>
      </c>
      <c r="J48" t="s">
        <v>799</v>
      </c>
      <c r="K48" t="b">
        <v>0</v>
      </c>
      <c r="L48" t="b">
        <v>1</v>
      </c>
      <c r="M48" s="148" t="s">
        <v>1829</v>
      </c>
      <c r="N48">
        <v>0.34700000000000003</v>
      </c>
      <c r="O48" s="148">
        <v>1</v>
      </c>
      <c r="P48" s="148" t="s">
        <v>1824</v>
      </c>
      <c r="Q48" s="148">
        <v>1</v>
      </c>
      <c r="R48" s="148">
        <v>2.4</v>
      </c>
      <c r="S48"/>
      <c r="T48"/>
      <c r="U48">
        <v>58.19444</v>
      </c>
      <c r="V48">
        <v>-136.34333000000001</v>
      </c>
      <c r="W48" s="148" t="s">
        <v>1825</v>
      </c>
      <c r="Y48">
        <f>VLOOKUP(F48,'LOOKUP OPERATOR 05032023'!$A$2:$P$173,16,FALSE)</f>
        <v>701</v>
      </c>
    </row>
    <row r="49" spans="1:25" x14ac:dyDescent="0.3">
      <c r="A49" s="148">
        <v>331970</v>
      </c>
      <c r="B49" s="148" t="s">
        <v>800</v>
      </c>
      <c r="D49" s="148">
        <v>331970</v>
      </c>
      <c r="E49" t="s">
        <v>212</v>
      </c>
      <c r="F49" t="s">
        <v>1750</v>
      </c>
      <c r="H49" t="s">
        <v>211</v>
      </c>
      <c r="I49" t="s">
        <v>1751</v>
      </c>
      <c r="J49" t="s">
        <v>801</v>
      </c>
      <c r="K49" t="b">
        <v>0</v>
      </c>
      <c r="L49" t="b">
        <v>1</v>
      </c>
      <c r="M49" s="148" t="s">
        <v>1829</v>
      </c>
      <c r="N49">
        <v>0.503</v>
      </c>
      <c r="O49" s="148">
        <v>1</v>
      </c>
      <c r="P49" s="148" t="s">
        <v>1824</v>
      </c>
      <c r="Q49" s="148">
        <v>1</v>
      </c>
      <c r="R49" s="148">
        <v>7.2</v>
      </c>
      <c r="S49"/>
      <c r="T49"/>
      <c r="U49">
        <v>54.853940000000001</v>
      </c>
      <c r="V49">
        <v>-163.40882999999999</v>
      </c>
      <c r="W49" s="148" t="s">
        <v>1825</v>
      </c>
      <c r="Y49">
        <f>VLOOKUP(F49,'LOOKUP OPERATOR 05032023'!$A$2:$P$173,16,FALSE)</f>
        <v>442</v>
      </c>
    </row>
    <row r="50" spans="1:25" x14ac:dyDescent="0.3">
      <c r="B50" s="148" t="s">
        <v>802</v>
      </c>
      <c r="C50" s="148">
        <v>58425</v>
      </c>
      <c r="E50" t="s">
        <v>803</v>
      </c>
      <c r="F50" t="s">
        <v>1839</v>
      </c>
      <c r="G50" s="148">
        <v>58422</v>
      </c>
      <c r="H50" t="s">
        <v>213</v>
      </c>
      <c r="I50" t="s">
        <v>1663</v>
      </c>
      <c r="J50" t="s">
        <v>585</v>
      </c>
      <c r="K50" t="b">
        <v>1</v>
      </c>
      <c r="L50" t="b">
        <v>0</v>
      </c>
      <c r="M50" t="b">
        <v>0</v>
      </c>
      <c r="N50">
        <v>18</v>
      </c>
      <c r="O50" s="148">
        <v>7</v>
      </c>
      <c r="P50" s="148" t="s">
        <v>1838</v>
      </c>
      <c r="Q50" s="148">
        <v>2</v>
      </c>
      <c r="R50" s="148">
        <v>34.5</v>
      </c>
      <c r="S50" t="s">
        <v>1498</v>
      </c>
      <c r="T50"/>
      <c r="U50">
        <v>61.13</v>
      </c>
      <c r="V50">
        <v>-150.24361099999999</v>
      </c>
      <c r="W50" s="148" t="s">
        <v>1825</v>
      </c>
      <c r="Y50">
        <f>VLOOKUP(F50,'LOOKUP OPERATOR 05032023'!$A$2:$P$173,16,FALSE)</f>
        <v>0</v>
      </c>
    </row>
    <row r="51" spans="1:25" x14ac:dyDescent="0.3">
      <c r="A51" s="148">
        <v>331980</v>
      </c>
      <c r="B51" s="148" t="s">
        <v>804</v>
      </c>
      <c r="D51" s="148">
        <v>331980</v>
      </c>
      <c r="E51" t="s">
        <v>217</v>
      </c>
      <c r="F51" t="s">
        <v>1729</v>
      </c>
      <c r="H51" t="s">
        <v>216</v>
      </c>
      <c r="I51" t="s">
        <v>1730</v>
      </c>
      <c r="J51" t="s">
        <v>805</v>
      </c>
      <c r="K51" t="b">
        <v>0</v>
      </c>
      <c r="L51" t="b">
        <v>1</v>
      </c>
      <c r="M51" s="148" t="b">
        <v>0</v>
      </c>
      <c r="N51">
        <v>2.5950000000000002</v>
      </c>
      <c r="O51" s="148">
        <v>1</v>
      </c>
      <c r="P51" s="148" t="s">
        <v>1824</v>
      </c>
      <c r="Q51" s="148">
        <v>1</v>
      </c>
      <c r="R51" s="148">
        <v>7.2</v>
      </c>
      <c r="S51"/>
      <c r="T51"/>
      <c r="U51">
        <v>55.185830000000003</v>
      </c>
      <c r="V51">
        <v>-162.72111000000001</v>
      </c>
      <c r="W51" s="148" t="s">
        <v>1825</v>
      </c>
      <c r="Y51">
        <f>VLOOKUP(F51,'LOOKUP OPERATOR 05032023'!$A$2:$P$173,16,FALSE)</f>
        <v>88</v>
      </c>
    </row>
    <row r="52" spans="1:25" x14ac:dyDescent="0.3">
      <c r="A52" s="148">
        <v>331990</v>
      </c>
      <c r="B52" s="148" t="s">
        <v>806</v>
      </c>
      <c r="C52" s="148">
        <v>7437</v>
      </c>
      <c r="D52" s="148">
        <v>331990</v>
      </c>
      <c r="E52" t="s">
        <v>807</v>
      </c>
      <c r="F52" t="s">
        <v>1754</v>
      </c>
      <c r="G52" s="148">
        <v>6915</v>
      </c>
      <c r="H52" t="s">
        <v>214</v>
      </c>
      <c r="I52" t="s">
        <v>1755</v>
      </c>
      <c r="J52" t="s">
        <v>808</v>
      </c>
      <c r="K52" t="b">
        <v>1</v>
      </c>
      <c r="L52" t="b">
        <v>1</v>
      </c>
      <c r="M52" s="136" t="b">
        <v>0</v>
      </c>
      <c r="N52">
        <v>3.9</v>
      </c>
      <c r="O52" s="148">
        <v>1</v>
      </c>
      <c r="P52" s="148" t="s">
        <v>1824</v>
      </c>
      <c r="Q52" s="148">
        <v>1</v>
      </c>
      <c r="R52" s="148">
        <v>4.16</v>
      </c>
      <c r="S52" t="s">
        <v>1498</v>
      </c>
      <c r="T52"/>
      <c r="U52">
        <v>64.744169999999997</v>
      </c>
      <c r="V52">
        <v>-156.87360000000001</v>
      </c>
      <c r="W52" s="148" t="s">
        <v>1825</v>
      </c>
      <c r="Y52">
        <f>VLOOKUP(F52,'LOOKUP OPERATOR 05032023'!$A$2:$P$173,16,FALSE)</f>
        <v>274</v>
      </c>
    </row>
    <row r="53" spans="1:25" x14ac:dyDescent="0.3">
      <c r="A53" s="148">
        <v>331830</v>
      </c>
      <c r="B53" s="148" t="s">
        <v>809</v>
      </c>
      <c r="D53" s="148">
        <v>331830</v>
      </c>
      <c r="E53" t="s">
        <v>219</v>
      </c>
      <c r="F53" t="s">
        <v>1704</v>
      </c>
      <c r="H53" t="s">
        <v>218</v>
      </c>
      <c r="I53" t="s">
        <v>1705</v>
      </c>
      <c r="J53" t="s">
        <v>810</v>
      </c>
      <c r="K53" t="b">
        <v>0</v>
      </c>
      <c r="L53" t="b">
        <v>1</v>
      </c>
      <c r="M53" s="148" t="s">
        <v>1829</v>
      </c>
      <c r="N53">
        <v>0.34500000000000003</v>
      </c>
      <c r="O53" s="148">
        <v>1</v>
      </c>
      <c r="P53" s="148" t="s">
        <v>1824</v>
      </c>
      <c r="Q53" s="148">
        <v>1</v>
      </c>
      <c r="R53" s="148">
        <v>7.2</v>
      </c>
      <c r="S53"/>
      <c r="T53"/>
      <c r="U53">
        <v>65.572500000000005</v>
      </c>
      <c r="V53">
        <v>-144.80305999999999</v>
      </c>
      <c r="W53" s="148" t="s">
        <v>1825</v>
      </c>
      <c r="Y53">
        <f>VLOOKUP(F53,'LOOKUP OPERATOR 05032023'!$A$2:$P$173,16,FALSE)</f>
        <v>341</v>
      </c>
    </row>
    <row r="54" spans="1:25" x14ac:dyDescent="0.3">
      <c r="B54" s="148" t="s">
        <v>811</v>
      </c>
      <c r="C54" s="148">
        <v>57583</v>
      </c>
      <c r="E54" t="s">
        <v>531</v>
      </c>
      <c r="F54" t="s">
        <v>1719</v>
      </c>
      <c r="G54" s="148">
        <v>7353</v>
      </c>
      <c r="H54" t="s">
        <v>220</v>
      </c>
      <c r="I54" t="s">
        <v>1663</v>
      </c>
      <c r="J54" t="s">
        <v>585</v>
      </c>
      <c r="K54" t="b">
        <v>1</v>
      </c>
      <c r="L54" t="b">
        <v>0</v>
      </c>
      <c r="M54" t="b">
        <v>0</v>
      </c>
      <c r="N54">
        <v>40</v>
      </c>
      <c r="O54" s="148">
        <v>1</v>
      </c>
      <c r="P54" s="148" t="s">
        <v>1824</v>
      </c>
      <c r="Q54" s="148">
        <v>1</v>
      </c>
      <c r="R54" s="148">
        <v>138</v>
      </c>
      <c r="S54" t="s">
        <v>1498</v>
      </c>
      <c r="T54"/>
      <c r="U54">
        <v>64.816699999999997</v>
      </c>
      <c r="V54">
        <v>-147.72499999999999</v>
      </c>
      <c r="W54" s="148" t="s">
        <v>1825</v>
      </c>
      <c r="Y54">
        <f>VLOOKUP(F54,'LOOKUP OPERATOR 05032023'!$A$2:$P$173,16,FALSE)</f>
        <v>13</v>
      </c>
    </row>
    <row r="55" spans="1:25" x14ac:dyDescent="0.3">
      <c r="B55" s="148" t="s">
        <v>812</v>
      </c>
      <c r="C55" s="148">
        <v>56325</v>
      </c>
      <c r="E55" t="s">
        <v>221</v>
      </c>
      <c r="F55" t="s">
        <v>1719</v>
      </c>
      <c r="G55" s="148">
        <v>7353</v>
      </c>
      <c r="H55" t="s">
        <v>220</v>
      </c>
      <c r="I55" t="s">
        <v>1663</v>
      </c>
      <c r="J55" t="s">
        <v>585</v>
      </c>
      <c r="K55" t="b">
        <v>1</v>
      </c>
      <c r="L55" t="b">
        <v>0</v>
      </c>
      <c r="M55" t="b">
        <v>0</v>
      </c>
      <c r="N55">
        <v>23.1</v>
      </c>
      <c r="O55" s="148">
        <v>1</v>
      </c>
      <c r="P55" s="148" t="s">
        <v>1824</v>
      </c>
      <c r="Q55" s="148">
        <v>1</v>
      </c>
      <c r="R55" s="148">
        <v>138</v>
      </c>
      <c r="S55" t="s">
        <v>1498</v>
      </c>
      <c r="T55"/>
      <c r="U55">
        <v>64.028056000000007</v>
      </c>
      <c r="V55">
        <v>-145.71944400000001</v>
      </c>
      <c r="Y55">
        <f>VLOOKUP(F55,'LOOKUP OPERATOR 05032023'!$A$2:$P$173,16,FALSE)</f>
        <v>13</v>
      </c>
    </row>
    <row r="56" spans="1:25" x14ac:dyDescent="0.3">
      <c r="B56" s="148" t="s">
        <v>813</v>
      </c>
      <c r="C56" s="148">
        <v>57935</v>
      </c>
      <c r="E56" t="s">
        <v>814</v>
      </c>
      <c r="F56" t="s">
        <v>1719</v>
      </c>
      <c r="G56" s="148">
        <v>7353</v>
      </c>
      <c r="H56" t="s">
        <v>220</v>
      </c>
      <c r="I56" t="s">
        <v>1663</v>
      </c>
      <c r="J56" t="s">
        <v>585</v>
      </c>
      <c r="K56" t="b">
        <v>1</v>
      </c>
      <c r="L56" t="b">
        <v>0</v>
      </c>
      <c r="M56" t="b">
        <v>0</v>
      </c>
      <c r="N56">
        <v>24.6</v>
      </c>
      <c r="O56" s="148">
        <v>1</v>
      </c>
      <c r="P56" s="148" t="s">
        <v>1824</v>
      </c>
      <c r="Q56" s="148">
        <v>1</v>
      </c>
      <c r="R56" s="148">
        <v>138</v>
      </c>
      <c r="S56" t="s">
        <v>1498</v>
      </c>
      <c r="T56"/>
      <c r="U56">
        <v>64.058333000000005</v>
      </c>
      <c r="V56">
        <v>-148.9</v>
      </c>
      <c r="W56" s="148" t="s">
        <v>1825</v>
      </c>
      <c r="Y56">
        <f>VLOOKUP(F56,'LOOKUP OPERATOR 05032023'!$A$2:$P$173,16,FALSE)</f>
        <v>13</v>
      </c>
    </row>
    <row r="57" spans="1:25" x14ac:dyDescent="0.3">
      <c r="B57" s="148" t="s">
        <v>815</v>
      </c>
      <c r="C57" s="148">
        <v>6286</v>
      </c>
      <c r="E57" t="s">
        <v>79</v>
      </c>
      <c r="F57" t="s">
        <v>1719</v>
      </c>
      <c r="G57" s="148">
        <v>7353</v>
      </c>
      <c r="H57" t="s">
        <v>220</v>
      </c>
      <c r="I57" t="s">
        <v>1663</v>
      </c>
      <c r="J57" t="s">
        <v>585</v>
      </c>
      <c r="K57" t="b">
        <v>1</v>
      </c>
      <c r="L57" t="b">
        <v>0</v>
      </c>
      <c r="M57" t="b">
        <v>0</v>
      </c>
      <c r="N57">
        <v>42.2</v>
      </c>
      <c r="O57" s="148">
        <v>1</v>
      </c>
      <c r="P57" s="148" t="s">
        <v>1824</v>
      </c>
      <c r="Q57" s="148">
        <v>1</v>
      </c>
      <c r="R57" s="148">
        <v>69</v>
      </c>
      <c r="S57" t="s">
        <v>1498</v>
      </c>
      <c r="T57"/>
      <c r="U57">
        <v>64.854170999999994</v>
      </c>
      <c r="V57">
        <v>-147.71935099999999</v>
      </c>
      <c r="Y57">
        <f>VLOOKUP(F57,'LOOKUP OPERATOR 05032023'!$A$2:$P$173,16,FALSE)</f>
        <v>13</v>
      </c>
    </row>
    <row r="58" spans="1:25" x14ac:dyDescent="0.3">
      <c r="B58" s="148" t="s">
        <v>586</v>
      </c>
      <c r="C58" s="148">
        <v>7752</v>
      </c>
      <c r="E58" t="s">
        <v>83</v>
      </c>
      <c r="F58" t="s">
        <v>1521</v>
      </c>
      <c r="G58" s="148">
        <v>219</v>
      </c>
      <c r="H58" t="s">
        <v>80</v>
      </c>
      <c r="I58" t="s">
        <v>1531</v>
      </c>
      <c r="J58" t="s">
        <v>587</v>
      </c>
      <c r="K58" t="b">
        <v>1</v>
      </c>
      <c r="M58" t="b">
        <v>0</v>
      </c>
      <c r="N58">
        <v>4.5</v>
      </c>
      <c r="O58" s="148">
        <v>1</v>
      </c>
      <c r="P58" s="148" t="s">
        <v>1824</v>
      </c>
      <c r="Q58" s="148">
        <v>1</v>
      </c>
      <c r="R58" s="148">
        <v>34.5</v>
      </c>
      <c r="S58" t="s">
        <v>1498</v>
      </c>
      <c r="T58"/>
      <c r="U58">
        <v>55.476472000000001</v>
      </c>
      <c r="V58">
        <v>-133.14771999999999</v>
      </c>
      <c r="W58" s="148" t="s">
        <v>1825</v>
      </c>
      <c r="X58" t="s">
        <v>1840</v>
      </c>
      <c r="Y58">
        <f>VLOOKUP(F58,'LOOKUP OPERATOR 05032023'!$A$2:$P$173,16,FALSE)</f>
        <v>2</v>
      </c>
    </row>
    <row r="59" spans="1:25" x14ac:dyDescent="0.3">
      <c r="B59" s="148" t="s">
        <v>816</v>
      </c>
      <c r="C59" s="148">
        <v>6288</v>
      </c>
      <c r="E59" t="s">
        <v>222</v>
      </c>
      <c r="F59" t="s">
        <v>1719</v>
      </c>
      <c r="G59" s="148">
        <v>7353</v>
      </c>
      <c r="H59" t="s">
        <v>220</v>
      </c>
      <c r="I59" t="s">
        <v>1663</v>
      </c>
      <c r="J59" t="s">
        <v>585</v>
      </c>
      <c r="K59" t="b">
        <v>1</v>
      </c>
      <c r="L59" t="b">
        <v>0</v>
      </c>
      <c r="M59" t="b">
        <v>0</v>
      </c>
      <c r="N59">
        <v>92.8</v>
      </c>
      <c r="O59" s="148">
        <v>1</v>
      </c>
      <c r="P59" s="148" t="s">
        <v>1824</v>
      </c>
      <c r="Q59" s="148">
        <v>1</v>
      </c>
      <c r="R59" s="148">
        <v>138</v>
      </c>
      <c r="S59" t="s">
        <v>1498</v>
      </c>
      <c r="T59"/>
      <c r="U59">
        <v>63.854199999999999</v>
      </c>
      <c r="V59">
        <v>-148.94999999999999</v>
      </c>
      <c r="W59" s="148" t="s">
        <v>1825</v>
      </c>
      <c r="Y59">
        <f>VLOOKUP(F59,'LOOKUP OPERATOR 05032023'!$A$2:$P$173,16,FALSE)</f>
        <v>13</v>
      </c>
    </row>
    <row r="60" spans="1:25" x14ac:dyDescent="0.3">
      <c r="B60" s="148" t="s">
        <v>817</v>
      </c>
      <c r="C60" s="148">
        <v>6285</v>
      </c>
      <c r="E60" t="s">
        <v>223</v>
      </c>
      <c r="F60" t="s">
        <v>1719</v>
      </c>
      <c r="G60" s="148">
        <v>7353</v>
      </c>
      <c r="H60" t="s">
        <v>220</v>
      </c>
      <c r="I60" t="s">
        <v>1663</v>
      </c>
      <c r="J60" t="s">
        <v>585</v>
      </c>
      <c r="K60" t="b">
        <v>1</v>
      </c>
      <c r="L60" t="b">
        <v>0</v>
      </c>
      <c r="M60" t="b">
        <v>0</v>
      </c>
      <c r="N60">
        <v>181</v>
      </c>
      <c r="O60" s="148">
        <v>1</v>
      </c>
      <c r="P60" s="148" t="s">
        <v>1824</v>
      </c>
      <c r="Q60" s="148">
        <v>1</v>
      </c>
      <c r="R60" s="148">
        <v>138</v>
      </c>
      <c r="S60" t="s">
        <v>1498</v>
      </c>
      <c r="T60"/>
      <c r="U60">
        <v>64.735600000000005</v>
      </c>
      <c r="V60">
        <v>-147.34809999999999</v>
      </c>
      <c r="W60" s="148" t="s">
        <v>1825</v>
      </c>
      <c r="Y60">
        <f>VLOOKUP(F60,'LOOKUP OPERATOR 05032023'!$A$2:$P$173,16,FALSE)</f>
        <v>13</v>
      </c>
    </row>
    <row r="61" spans="1:25" x14ac:dyDescent="0.3">
      <c r="B61" s="148" t="s">
        <v>1291</v>
      </c>
      <c r="E61" t="s">
        <v>1292</v>
      </c>
      <c r="F61" t="s">
        <v>1719</v>
      </c>
      <c r="G61" s="148">
        <v>7353</v>
      </c>
      <c r="H61" t="s">
        <v>220</v>
      </c>
      <c r="I61" t="s">
        <v>1663</v>
      </c>
      <c r="J61" t="s">
        <v>585</v>
      </c>
      <c r="K61" t="b">
        <v>0</v>
      </c>
      <c r="L61" t="b">
        <v>0</v>
      </c>
      <c r="M61" t="b">
        <v>0</v>
      </c>
      <c r="S61"/>
      <c r="T61"/>
      <c r="W61" s="148" t="s">
        <v>1825</v>
      </c>
      <c r="Y61">
        <f>VLOOKUP(F61,'LOOKUP OPERATOR 05032023'!$A$2:$P$173,16,FALSE)</f>
        <v>13</v>
      </c>
    </row>
    <row r="62" spans="1:25" x14ac:dyDescent="0.3">
      <c r="A62" s="148">
        <v>332000</v>
      </c>
      <c r="B62" s="148" t="s">
        <v>818</v>
      </c>
      <c r="D62" s="148">
        <v>332000</v>
      </c>
      <c r="E62" t="s">
        <v>225</v>
      </c>
      <c r="F62" t="s">
        <v>1757</v>
      </c>
      <c r="H62" t="s">
        <v>224</v>
      </c>
      <c r="I62" t="s">
        <v>1758</v>
      </c>
      <c r="J62" t="s">
        <v>819</v>
      </c>
      <c r="K62" t="b">
        <v>0</v>
      </c>
      <c r="L62" t="b">
        <v>1</v>
      </c>
      <c r="M62" s="148" t="s">
        <v>1829</v>
      </c>
      <c r="N62">
        <v>0.72</v>
      </c>
      <c r="O62" s="148">
        <v>1</v>
      </c>
      <c r="P62" s="148" t="s">
        <v>1824</v>
      </c>
      <c r="Q62" s="148">
        <v>1</v>
      </c>
      <c r="R62" s="148">
        <v>7.2</v>
      </c>
      <c r="S62"/>
      <c r="T62"/>
      <c r="U62">
        <v>64.543329999999997</v>
      </c>
      <c r="V62">
        <v>-163.02916999999999</v>
      </c>
      <c r="W62" s="148" t="s">
        <v>1825</v>
      </c>
      <c r="Y62">
        <f>VLOOKUP(F62,'LOOKUP OPERATOR 05032023'!$A$2:$P$173,16,FALSE)</f>
        <v>373</v>
      </c>
    </row>
    <row r="63" spans="1:25" x14ac:dyDescent="0.3">
      <c r="A63" s="148">
        <v>332020</v>
      </c>
      <c r="B63" s="148" t="s">
        <v>822</v>
      </c>
      <c r="C63" s="148">
        <v>7174</v>
      </c>
      <c r="D63" s="148">
        <v>332020</v>
      </c>
      <c r="E63" t="s">
        <v>823</v>
      </c>
      <c r="F63" t="s">
        <v>1752</v>
      </c>
      <c r="G63" s="148">
        <v>7833</v>
      </c>
      <c r="H63" t="s">
        <v>227</v>
      </c>
      <c r="I63" t="s">
        <v>1753</v>
      </c>
      <c r="J63" t="s">
        <v>824</v>
      </c>
      <c r="K63" t="b">
        <v>1</v>
      </c>
      <c r="L63" t="b">
        <v>1</v>
      </c>
      <c r="M63" t="b">
        <v>1</v>
      </c>
      <c r="N63">
        <v>3.4</v>
      </c>
      <c r="O63" s="148">
        <v>1</v>
      </c>
      <c r="P63" s="148" t="s">
        <v>1824</v>
      </c>
      <c r="Q63" s="148">
        <v>1</v>
      </c>
      <c r="R63" s="148">
        <v>4.16</v>
      </c>
      <c r="S63" t="s">
        <v>1498</v>
      </c>
      <c r="T63"/>
      <c r="U63">
        <v>66.566287000000003</v>
      </c>
      <c r="V63">
        <v>-145.253052</v>
      </c>
      <c r="W63" s="148" t="s">
        <v>1825</v>
      </c>
      <c r="Y63">
        <f>VLOOKUP(F63,'LOOKUP OPERATOR 05032023'!$A$2:$P$173,16,FALSE)</f>
        <v>63</v>
      </c>
    </row>
    <row r="64" spans="1:25" x14ac:dyDescent="0.3">
      <c r="B64" s="148" t="s">
        <v>825</v>
      </c>
      <c r="C64" s="148">
        <v>6292</v>
      </c>
      <c r="E64" t="s">
        <v>230</v>
      </c>
      <c r="F64" t="s">
        <v>1733</v>
      </c>
      <c r="G64" s="148">
        <v>19558</v>
      </c>
      <c r="H64" t="s">
        <v>229</v>
      </c>
      <c r="I64" t="s">
        <v>1663</v>
      </c>
      <c r="J64" t="s">
        <v>585</v>
      </c>
      <c r="K64" t="b">
        <v>1</v>
      </c>
      <c r="L64" t="b">
        <v>0</v>
      </c>
      <c r="M64" t="b">
        <v>0</v>
      </c>
      <c r="N64">
        <v>76.7</v>
      </c>
      <c r="O64" s="148">
        <v>1</v>
      </c>
      <c r="P64" s="148" t="s">
        <v>1824</v>
      </c>
      <c r="Q64" s="148">
        <v>1</v>
      </c>
      <c r="R64" s="148">
        <v>69</v>
      </c>
      <c r="S64">
        <v>115</v>
      </c>
      <c r="T64"/>
      <c r="U64">
        <v>60.6935</v>
      </c>
      <c r="V64">
        <v>-151.38740000000001</v>
      </c>
      <c r="W64" s="148" t="s">
        <v>1825</v>
      </c>
      <c r="Y64">
        <f>VLOOKUP(F64,'LOOKUP OPERATOR 05032023'!$A$2:$P$173,16,FALSE)</f>
        <v>32</v>
      </c>
    </row>
    <row r="65" spans="1:25" x14ac:dyDescent="0.3">
      <c r="B65" s="148" t="s">
        <v>827</v>
      </c>
      <c r="C65" s="148">
        <v>7367</v>
      </c>
      <c r="E65" t="s">
        <v>231</v>
      </c>
      <c r="F65" t="s">
        <v>1733</v>
      </c>
      <c r="G65" s="148">
        <v>19558</v>
      </c>
      <c r="H65" t="s">
        <v>229</v>
      </c>
      <c r="I65" t="s">
        <v>1663</v>
      </c>
      <c r="J65" t="s">
        <v>585</v>
      </c>
      <c r="K65" t="b">
        <v>1</v>
      </c>
      <c r="L65" t="b">
        <v>0</v>
      </c>
      <c r="M65" t="b">
        <v>0</v>
      </c>
      <c r="N65">
        <v>126</v>
      </c>
      <c r="O65" s="148">
        <v>1</v>
      </c>
      <c r="P65" s="148" t="s">
        <v>1824</v>
      </c>
      <c r="Q65" s="148">
        <v>1</v>
      </c>
      <c r="R65" s="148">
        <v>115</v>
      </c>
      <c r="S65" t="s">
        <v>1498</v>
      </c>
      <c r="T65"/>
      <c r="U65">
        <v>59.778619999999997</v>
      </c>
      <c r="V65">
        <v>-150.94014999999999</v>
      </c>
      <c r="W65" s="148" t="s">
        <v>1825</v>
      </c>
      <c r="Y65">
        <f>VLOOKUP(F65,'LOOKUP OPERATOR 05032023'!$A$2:$P$173,16,FALSE)</f>
        <v>32</v>
      </c>
    </row>
    <row r="66" spans="1:25" x14ac:dyDescent="0.3">
      <c r="B66" s="148" t="s">
        <v>828</v>
      </c>
      <c r="C66" s="148">
        <v>55966</v>
      </c>
      <c r="E66" t="s">
        <v>232</v>
      </c>
      <c r="F66" t="s">
        <v>1733</v>
      </c>
      <c r="G66" s="148">
        <v>19558</v>
      </c>
      <c r="H66" t="s">
        <v>229</v>
      </c>
      <c r="I66" t="s">
        <v>1663</v>
      </c>
      <c r="J66" t="s">
        <v>585</v>
      </c>
      <c r="K66" t="b">
        <v>1</v>
      </c>
      <c r="L66" t="b">
        <v>0</v>
      </c>
      <c r="M66" t="b">
        <v>0</v>
      </c>
      <c r="N66">
        <v>80.8</v>
      </c>
      <c r="O66" s="148">
        <v>1</v>
      </c>
      <c r="P66" s="148" t="s">
        <v>1824</v>
      </c>
      <c r="Q66" s="148">
        <v>1</v>
      </c>
      <c r="R66" s="148">
        <v>115</v>
      </c>
      <c r="S66" t="s">
        <v>1498</v>
      </c>
      <c r="T66"/>
      <c r="U66">
        <v>60.676538999999998</v>
      </c>
      <c r="V66">
        <v>-151.377713</v>
      </c>
      <c r="W66" s="148" t="s">
        <v>1825</v>
      </c>
      <c r="Y66">
        <f>VLOOKUP(F66,'LOOKUP OPERATOR 05032023'!$A$2:$P$173,16,FALSE)</f>
        <v>32</v>
      </c>
    </row>
    <row r="67" spans="1:25" x14ac:dyDescent="0.3">
      <c r="B67" s="148" t="s">
        <v>829</v>
      </c>
      <c r="C67" s="148">
        <v>6283</v>
      </c>
      <c r="E67" t="s">
        <v>233</v>
      </c>
      <c r="F67" t="s">
        <v>1733</v>
      </c>
      <c r="G67" s="148">
        <v>19558</v>
      </c>
      <c r="H67" t="s">
        <v>229</v>
      </c>
      <c r="I67" t="s">
        <v>1663</v>
      </c>
      <c r="J67" t="s">
        <v>585</v>
      </c>
      <c r="K67" t="b">
        <v>1</v>
      </c>
      <c r="L67" t="b">
        <v>0</v>
      </c>
      <c r="M67" t="b">
        <v>0</v>
      </c>
      <c r="N67">
        <v>2.2000000000000002</v>
      </c>
      <c r="O67" s="148">
        <v>1</v>
      </c>
      <c r="P67" s="148" t="s">
        <v>1824</v>
      </c>
      <c r="Q67" s="148">
        <v>1</v>
      </c>
      <c r="R67" s="148">
        <v>12.4</v>
      </c>
      <c r="S67" t="s">
        <v>1498</v>
      </c>
      <c r="T67"/>
      <c r="U67">
        <v>59.439542000000003</v>
      </c>
      <c r="V67">
        <v>-151.71343899999999</v>
      </c>
      <c r="Y67">
        <f>VLOOKUP(F67,'LOOKUP OPERATOR 05032023'!$A$2:$P$173,16,FALSE)</f>
        <v>32</v>
      </c>
    </row>
    <row r="68" spans="1:25" x14ac:dyDescent="0.3">
      <c r="B68" s="148" t="s">
        <v>830</v>
      </c>
      <c r="C68" s="148">
        <v>4252</v>
      </c>
      <c r="E68" t="s">
        <v>831</v>
      </c>
      <c r="F68" t="s">
        <v>1841</v>
      </c>
      <c r="G68" s="148">
        <v>288</v>
      </c>
      <c r="H68" t="s">
        <v>1293</v>
      </c>
      <c r="I68" t="s">
        <v>1663</v>
      </c>
      <c r="J68" t="s">
        <v>585</v>
      </c>
      <c r="K68" t="b">
        <v>0</v>
      </c>
      <c r="L68" t="b">
        <v>0</v>
      </c>
      <c r="M68" t="b">
        <v>0</v>
      </c>
      <c r="N68">
        <v>50</v>
      </c>
      <c r="O68" s="148">
        <v>1</v>
      </c>
      <c r="P68" s="148" t="s">
        <v>1824</v>
      </c>
      <c r="Q68" s="148">
        <v>1</v>
      </c>
      <c r="R68" s="148">
        <v>115</v>
      </c>
      <c r="S68" t="s">
        <v>1498</v>
      </c>
      <c r="T68"/>
      <c r="U68">
        <v>60.499443999999997</v>
      </c>
      <c r="V68">
        <v>-150.99722199999999</v>
      </c>
      <c r="W68" s="148" t="s">
        <v>1825</v>
      </c>
      <c r="Y68">
        <f>VLOOKUP(F68,'LOOKUP OPERATOR 05032023'!$A$2:$P$173,16,FALSE)</f>
        <v>345</v>
      </c>
    </row>
    <row r="69" spans="1:25" x14ac:dyDescent="0.3">
      <c r="B69" s="148" t="s">
        <v>830</v>
      </c>
      <c r="C69" s="148">
        <v>57206</v>
      </c>
      <c r="E69" t="s">
        <v>831</v>
      </c>
      <c r="F69" t="s">
        <v>1733</v>
      </c>
      <c r="G69" s="148">
        <v>19558</v>
      </c>
      <c r="H69" t="s">
        <v>229</v>
      </c>
      <c r="I69" t="s">
        <v>1663</v>
      </c>
      <c r="J69" t="s">
        <v>585</v>
      </c>
      <c r="K69" t="b">
        <v>1</v>
      </c>
      <c r="L69" t="b">
        <v>0</v>
      </c>
      <c r="M69" t="b">
        <v>0</v>
      </c>
      <c r="N69">
        <v>50</v>
      </c>
      <c r="O69" s="148">
        <v>1</v>
      </c>
      <c r="P69" s="148" t="s">
        <v>1824</v>
      </c>
      <c r="Q69" s="148">
        <v>1</v>
      </c>
      <c r="R69" s="148">
        <v>115</v>
      </c>
      <c r="S69" t="s">
        <v>1498</v>
      </c>
      <c r="T69"/>
      <c r="U69">
        <v>60.499443999999997</v>
      </c>
      <c r="V69">
        <v>-150.99722199999999</v>
      </c>
      <c r="W69" s="148" t="s">
        <v>1825</v>
      </c>
      <c r="Y69">
        <f>VLOOKUP(F69,'LOOKUP OPERATOR 05032023'!$A$2:$P$173,16,FALSE)</f>
        <v>32</v>
      </c>
    </row>
    <row r="70" spans="1:25" x14ac:dyDescent="0.3">
      <c r="B70" s="148" t="s">
        <v>589</v>
      </c>
      <c r="C70" s="148">
        <v>7751</v>
      </c>
      <c r="E70" t="s">
        <v>590</v>
      </c>
      <c r="F70" t="s">
        <v>1521</v>
      </c>
      <c r="G70" s="148">
        <v>219</v>
      </c>
      <c r="H70" t="s">
        <v>80</v>
      </c>
      <c r="I70" t="s">
        <v>1605</v>
      </c>
      <c r="J70" t="s">
        <v>591</v>
      </c>
      <c r="K70" t="b">
        <v>1</v>
      </c>
      <c r="M70" t="b">
        <v>0</v>
      </c>
      <c r="N70">
        <v>4</v>
      </c>
      <c r="O70" s="148">
        <v>1</v>
      </c>
      <c r="P70" s="148" t="s">
        <v>1824</v>
      </c>
      <c r="Q70" s="148">
        <v>1</v>
      </c>
      <c r="R70" s="148">
        <v>34.5</v>
      </c>
      <c r="S70" t="s">
        <v>1498</v>
      </c>
      <c r="T70"/>
      <c r="U70">
        <v>59.535699999999999</v>
      </c>
      <c r="V70">
        <v>-135.2123</v>
      </c>
      <c r="W70" s="148" t="s">
        <v>1825</v>
      </c>
      <c r="X70" t="s">
        <v>1840</v>
      </c>
      <c r="Y70">
        <f>VLOOKUP(F70,'LOOKUP OPERATOR 05032023'!$A$2:$P$173,16,FALSE)</f>
        <v>2</v>
      </c>
    </row>
    <row r="71" spans="1:25" x14ac:dyDescent="0.3">
      <c r="A71" s="148">
        <v>332030</v>
      </c>
      <c r="B71" s="148" t="s">
        <v>832</v>
      </c>
      <c r="D71" s="148">
        <v>332030</v>
      </c>
      <c r="E71" t="s">
        <v>235</v>
      </c>
      <c r="F71" t="s">
        <v>1769</v>
      </c>
      <c r="H71" t="s">
        <v>234</v>
      </c>
      <c r="I71" t="s">
        <v>1770</v>
      </c>
      <c r="J71" t="s">
        <v>833</v>
      </c>
      <c r="K71" t="b">
        <v>0</v>
      </c>
      <c r="L71" t="b">
        <v>1</v>
      </c>
      <c r="M71" s="148" t="s">
        <v>1829</v>
      </c>
      <c r="N71">
        <v>0.36499999999999999</v>
      </c>
      <c r="O71" s="148">
        <v>1</v>
      </c>
      <c r="P71" s="148" t="s">
        <v>1824</v>
      </c>
      <c r="Q71" s="148">
        <v>1</v>
      </c>
      <c r="R71" s="148">
        <v>7.2</v>
      </c>
      <c r="S71" t="s">
        <v>490</v>
      </c>
      <c r="T71"/>
      <c r="U71">
        <v>66.04889</v>
      </c>
      <c r="V71">
        <v>-154.25556</v>
      </c>
      <c r="W71" s="148" t="s">
        <v>1825</v>
      </c>
      <c r="Y71">
        <f>VLOOKUP(F71,'LOOKUP OPERATOR 05032023'!$A$2:$P$173,16,FALSE)</f>
        <v>332</v>
      </c>
    </row>
    <row r="72" spans="1:25" x14ac:dyDescent="0.3">
      <c r="A72" s="148">
        <v>332040</v>
      </c>
      <c r="B72" s="148" t="s">
        <v>834</v>
      </c>
      <c r="D72" s="148">
        <v>332040</v>
      </c>
      <c r="E72" t="s">
        <v>237</v>
      </c>
      <c r="F72" t="s">
        <v>1773</v>
      </c>
      <c r="H72" t="s">
        <v>236</v>
      </c>
      <c r="I72" t="s">
        <v>1774</v>
      </c>
      <c r="J72" t="s">
        <v>835</v>
      </c>
      <c r="K72" t="b">
        <v>0</v>
      </c>
      <c r="L72" t="b">
        <v>1</v>
      </c>
      <c r="M72" s="148" t="s">
        <v>1829</v>
      </c>
      <c r="N72">
        <v>0.20100000000000001</v>
      </c>
      <c r="O72" s="148">
        <v>1</v>
      </c>
      <c r="P72" s="148" t="s">
        <v>1824</v>
      </c>
      <c r="Q72" s="148">
        <v>1</v>
      </c>
      <c r="R72" s="148">
        <v>7.2</v>
      </c>
      <c r="S72" t="s">
        <v>490</v>
      </c>
      <c r="T72"/>
      <c r="U72">
        <v>59.327779999999997</v>
      </c>
      <c r="V72">
        <v>-155.89472000000001</v>
      </c>
      <c r="W72" s="148" t="s">
        <v>1825</v>
      </c>
      <c r="Y72">
        <f>VLOOKUP(F72,'LOOKUP OPERATOR 05032023'!$A$2:$P$173,16,FALSE)</f>
        <v>681</v>
      </c>
    </row>
    <row r="73" spans="1:25" x14ac:dyDescent="0.3">
      <c r="A73" s="148">
        <v>332050</v>
      </c>
      <c r="B73" s="148" t="s">
        <v>836</v>
      </c>
      <c r="C73" s="148">
        <v>7183</v>
      </c>
      <c r="D73" s="148">
        <v>332050</v>
      </c>
      <c r="E73" t="s">
        <v>239</v>
      </c>
      <c r="F73" t="s">
        <v>1775</v>
      </c>
      <c r="G73" s="148">
        <v>9188</v>
      </c>
      <c r="H73" t="s">
        <v>238</v>
      </c>
      <c r="I73" t="s">
        <v>1776</v>
      </c>
      <c r="J73" t="s">
        <v>837</v>
      </c>
      <c r="K73" t="b">
        <v>1</v>
      </c>
      <c r="L73" t="b">
        <v>1</v>
      </c>
      <c r="M73" t="b">
        <v>1</v>
      </c>
      <c r="N73">
        <v>1.7</v>
      </c>
      <c r="O73" s="148">
        <v>1</v>
      </c>
      <c r="P73" s="148" t="s">
        <v>1824</v>
      </c>
      <c r="Q73" s="148">
        <v>1</v>
      </c>
      <c r="R73" s="148">
        <v>2.5</v>
      </c>
      <c r="S73" t="s">
        <v>1498</v>
      </c>
      <c r="T73"/>
      <c r="U73">
        <v>59.899054</v>
      </c>
      <c r="V73">
        <v>-154.698735</v>
      </c>
      <c r="W73" s="148" t="s">
        <v>1825</v>
      </c>
      <c r="Y73">
        <f>VLOOKUP(F73,'LOOKUP OPERATOR 05032023'!$A$2:$P$173,16,FALSE)</f>
        <v>280</v>
      </c>
    </row>
    <row r="74" spans="1:25" x14ac:dyDescent="0.3">
      <c r="A74" s="148">
        <v>332650</v>
      </c>
      <c r="B74" s="148" t="s">
        <v>839</v>
      </c>
      <c r="C74" s="148">
        <v>7462</v>
      </c>
      <c r="D74" s="148">
        <v>332650</v>
      </c>
      <c r="E74" t="s">
        <v>241</v>
      </c>
      <c r="F74" t="s">
        <v>1665</v>
      </c>
      <c r="G74" s="148">
        <v>18963</v>
      </c>
      <c r="H74" t="s">
        <v>240</v>
      </c>
      <c r="I74" t="s">
        <v>1666</v>
      </c>
      <c r="J74" t="s">
        <v>840</v>
      </c>
      <c r="K74" t="b">
        <v>1</v>
      </c>
      <c r="L74" t="b">
        <v>1</v>
      </c>
      <c r="M74" t="b">
        <v>1</v>
      </c>
      <c r="N74">
        <v>1.585</v>
      </c>
      <c r="O74" s="148">
        <v>1</v>
      </c>
      <c r="P74" s="148" t="s">
        <v>1824</v>
      </c>
      <c r="Q74" s="148">
        <v>1</v>
      </c>
      <c r="R74" s="148">
        <v>12.47</v>
      </c>
      <c r="S74" t="s">
        <v>1498</v>
      </c>
      <c r="T74"/>
      <c r="U74">
        <v>57.499166000000002</v>
      </c>
      <c r="V74">
        <v>-134.58614</v>
      </c>
      <c r="W74" s="148" t="s">
        <v>1825</v>
      </c>
      <c r="Y74">
        <f>VLOOKUP(F74,'LOOKUP OPERATOR 05032023'!$A$2:$P$173,16,FALSE)</f>
        <v>240</v>
      </c>
    </row>
    <row r="75" spans="1:25" x14ac:dyDescent="0.3">
      <c r="A75" s="148">
        <v>332670</v>
      </c>
      <c r="B75" s="148" t="s">
        <v>841</v>
      </c>
      <c r="C75" s="148">
        <v>7463</v>
      </c>
      <c r="D75" s="148">
        <v>332670</v>
      </c>
      <c r="E75" t="s">
        <v>243</v>
      </c>
      <c r="F75" t="s">
        <v>1665</v>
      </c>
      <c r="G75" s="148">
        <v>18963</v>
      </c>
      <c r="H75" t="s">
        <v>240</v>
      </c>
      <c r="I75" t="s">
        <v>1767</v>
      </c>
      <c r="J75" t="s">
        <v>842</v>
      </c>
      <c r="K75" t="b">
        <v>1</v>
      </c>
      <c r="L75" t="b">
        <v>1</v>
      </c>
      <c r="M75" t="b">
        <v>1</v>
      </c>
      <c r="N75">
        <v>3.0500000000000003</v>
      </c>
      <c r="O75" s="148">
        <v>1</v>
      </c>
      <c r="P75" s="148" t="s">
        <v>1824</v>
      </c>
      <c r="Q75" s="148">
        <v>1</v>
      </c>
      <c r="R75" s="148">
        <v>12.47</v>
      </c>
      <c r="S75" t="s">
        <v>1498</v>
      </c>
      <c r="T75"/>
      <c r="U75">
        <v>58.106431999999998</v>
      </c>
      <c r="V75">
        <v>-135.43073999999999</v>
      </c>
      <c r="W75" s="148" t="s">
        <v>1825</v>
      </c>
      <c r="Y75">
        <f>VLOOKUP(F75,'LOOKUP OPERATOR 05032023'!$A$2:$P$173,16,FALSE)</f>
        <v>240</v>
      </c>
    </row>
    <row r="76" spans="1:25" x14ac:dyDescent="0.3">
      <c r="A76" s="148">
        <v>332680</v>
      </c>
      <c r="B76" s="148" t="s">
        <v>843</v>
      </c>
      <c r="C76" s="148">
        <v>7464</v>
      </c>
      <c r="D76" s="148">
        <v>332680</v>
      </c>
      <c r="E76" t="s">
        <v>244</v>
      </c>
      <c r="F76" t="s">
        <v>1665</v>
      </c>
      <c r="G76" s="148">
        <v>18963</v>
      </c>
      <c r="H76" t="s">
        <v>240</v>
      </c>
      <c r="I76" t="s">
        <v>1777</v>
      </c>
      <c r="J76" t="s">
        <v>844</v>
      </c>
      <c r="K76" t="b">
        <v>1</v>
      </c>
      <c r="L76" t="b">
        <v>1</v>
      </c>
      <c r="M76" s="136" t="b">
        <v>0</v>
      </c>
      <c r="N76">
        <v>3.1</v>
      </c>
      <c r="O76" s="148">
        <v>1</v>
      </c>
      <c r="P76" s="148" t="s">
        <v>1824</v>
      </c>
      <c r="Q76" s="148">
        <v>1</v>
      </c>
      <c r="R76" s="148">
        <v>12.47</v>
      </c>
      <c r="S76" t="s">
        <v>1498</v>
      </c>
      <c r="T76"/>
      <c r="U76">
        <v>56.962983000000001</v>
      </c>
      <c r="V76">
        <v>-133.92255700000001</v>
      </c>
      <c r="W76" s="148" t="s">
        <v>1825</v>
      </c>
      <c r="Y76">
        <f>VLOOKUP(F76,'LOOKUP OPERATOR 05032023'!$A$2:$P$173,16,FALSE)</f>
        <v>240</v>
      </c>
    </row>
    <row r="77" spans="1:25" x14ac:dyDescent="0.3">
      <c r="A77" s="148">
        <v>332660</v>
      </c>
      <c r="B77" s="148" t="s">
        <v>845</v>
      </c>
      <c r="C77" s="148">
        <v>7467</v>
      </c>
      <c r="D77" s="148">
        <v>332660</v>
      </c>
      <c r="E77" t="s">
        <v>242</v>
      </c>
      <c r="F77" t="s">
        <v>1665</v>
      </c>
      <c r="G77" s="148">
        <v>18963</v>
      </c>
      <c r="H77" t="s">
        <v>240</v>
      </c>
      <c r="I77" t="s">
        <v>1605</v>
      </c>
      <c r="J77" t="s">
        <v>591</v>
      </c>
      <c r="K77" t="b">
        <v>0</v>
      </c>
      <c r="L77" t="b">
        <v>1</v>
      </c>
      <c r="M77" s="148" t="s">
        <v>1826</v>
      </c>
      <c r="N77">
        <v>0.6</v>
      </c>
      <c r="O77" s="148">
        <v>1</v>
      </c>
      <c r="P77" s="148" t="s">
        <v>1824</v>
      </c>
      <c r="Q77" s="148">
        <v>1</v>
      </c>
      <c r="S77" t="s">
        <v>490</v>
      </c>
      <c r="T77"/>
      <c r="W77" s="148" t="s">
        <v>1825</v>
      </c>
      <c r="Y77">
        <f>VLOOKUP(F77,'LOOKUP OPERATOR 05032023'!$A$2:$P$173,16,FALSE)</f>
        <v>240</v>
      </c>
    </row>
    <row r="78" spans="1:25" x14ac:dyDescent="0.3">
      <c r="A78" s="148">
        <v>332700</v>
      </c>
      <c r="B78" s="148" t="s">
        <v>1407</v>
      </c>
      <c r="D78" s="148">
        <v>332700</v>
      </c>
      <c r="E78" t="s">
        <v>400</v>
      </c>
      <c r="F78" t="s">
        <v>1665</v>
      </c>
      <c r="H78" t="s">
        <v>240</v>
      </c>
      <c r="I78" t="s">
        <v>1605</v>
      </c>
      <c r="J78" t="s">
        <v>591</v>
      </c>
      <c r="K78" t="b">
        <v>0</v>
      </c>
      <c r="L78" t="b">
        <v>1</v>
      </c>
      <c r="M78" s="148" t="b">
        <v>0</v>
      </c>
      <c r="O78" s="148">
        <v>1</v>
      </c>
      <c r="P78" s="148" t="s">
        <v>1824</v>
      </c>
      <c r="Q78" s="148">
        <v>1</v>
      </c>
      <c r="S78" t="s">
        <v>490</v>
      </c>
      <c r="T78"/>
      <c r="W78" s="148" t="s">
        <v>1825</v>
      </c>
      <c r="Y78">
        <f>VLOOKUP(F78,'LOOKUP OPERATOR 05032023'!$A$2:$P$173,16,FALSE)</f>
        <v>240</v>
      </c>
    </row>
    <row r="79" spans="1:25" x14ac:dyDescent="0.3">
      <c r="B79" s="148" t="s">
        <v>1408</v>
      </c>
      <c r="E79" s="215" t="s">
        <v>1842</v>
      </c>
      <c r="F79" t="s">
        <v>1665</v>
      </c>
      <c r="G79" s="148">
        <v>18963</v>
      </c>
      <c r="H79" t="s">
        <v>240</v>
      </c>
      <c r="I79" t="s">
        <v>1605</v>
      </c>
      <c r="J79" t="s">
        <v>591</v>
      </c>
      <c r="K79" t="b">
        <v>0</v>
      </c>
      <c r="M79" t="b">
        <v>0</v>
      </c>
      <c r="N79">
        <v>0.6</v>
      </c>
      <c r="O79" s="148">
        <v>1</v>
      </c>
      <c r="P79" s="148" t="s">
        <v>1824</v>
      </c>
      <c r="Q79" s="148">
        <v>1</v>
      </c>
      <c r="S79" t="s">
        <v>490</v>
      </c>
      <c r="T79"/>
      <c r="W79" s="148" t="s">
        <v>1825</v>
      </c>
      <c r="Y79">
        <f>VLOOKUP(F79,'LOOKUP OPERATOR 05032023'!$A$2:$P$173,16,FALSE)</f>
        <v>240</v>
      </c>
    </row>
    <row r="80" spans="1:25" x14ac:dyDescent="0.3">
      <c r="A80" s="148">
        <v>332060</v>
      </c>
      <c r="B80" s="148" t="s">
        <v>846</v>
      </c>
      <c r="D80" s="148">
        <v>332060</v>
      </c>
      <c r="E80" t="s">
        <v>246</v>
      </c>
      <c r="F80" t="s">
        <v>1735</v>
      </c>
      <c r="H80" t="s">
        <v>245</v>
      </c>
      <c r="I80" t="s">
        <v>1736</v>
      </c>
      <c r="J80" t="s">
        <v>847</v>
      </c>
      <c r="K80" t="b">
        <v>0</v>
      </c>
      <c r="L80" t="b">
        <v>1</v>
      </c>
      <c r="M80" s="148" t="s">
        <v>1829</v>
      </c>
      <c r="N80">
        <v>0.57699999999999996</v>
      </c>
      <c r="O80" s="148">
        <v>1</v>
      </c>
      <c r="P80" s="148" t="s">
        <v>1824</v>
      </c>
      <c r="Q80" s="148">
        <v>1</v>
      </c>
      <c r="R80" s="148">
        <v>7.2</v>
      </c>
      <c r="S80" t="s">
        <v>490</v>
      </c>
      <c r="T80"/>
      <c r="U80">
        <v>66.074969999999993</v>
      </c>
      <c r="V80">
        <v>-162.71274</v>
      </c>
      <c r="W80" s="148" t="s">
        <v>1825</v>
      </c>
      <c r="Y80">
        <f>VLOOKUP(F80,'LOOKUP OPERATOR 05032023'!$A$2:$P$173,16,FALSE)</f>
        <v>369</v>
      </c>
    </row>
    <row r="81" spans="1:25" x14ac:dyDescent="0.3">
      <c r="B81" s="148" t="s">
        <v>593</v>
      </c>
      <c r="C81" s="148">
        <v>56542</v>
      </c>
      <c r="E81" t="s">
        <v>594</v>
      </c>
      <c r="F81" t="s">
        <v>1521</v>
      </c>
      <c r="G81" s="148">
        <v>219</v>
      </c>
      <c r="H81" t="s">
        <v>80</v>
      </c>
      <c r="I81" t="s">
        <v>1605</v>
      </c>
      <c r="J81" t="s">
        <v>591</v>
      </c>
      <c r="K81" t="b">
        <v>1</v>
      </c>
      <c r="M81" t="b">
        <v>0</v>
      </c>
      <c r="N81">
        <v>3</v>
      </c>
      <c r="O81" s="148">
        <v>1</v>
      </c>
      <c r="P81" s="148" t="s">
        <v>1824</v>
      </c>
      <c r="Q81" s="148">
        <v>1</v>
      </c>
      <c r="R81" s="148">
        <v>34.5</v>
      </c>
      <c r="S81" t="s">
        <v>1498</v>
      </c>
      <c r="T81"/>
      <c r="U81">
        <v>59.407200000000003</v>
      </c>
      <c r="V81">
        <v>-135.3408</v>
      </c>
      <c r="W81" s="148" t="s">
        <v>1825</v>
      </c>
      <c r="X81" t="s">
        <v>1840</v>
      </c>
      <c r="Y81">
        <f>VLOOKUP(F81,'LOOKUP OPERATOR 05032023'!$A$2:$P$173,16,FALSE)</f>
        <v>2</v>
      </c>
    </row>
    <row r="82" spans="1:25" x14ac:dyDescent="0.3">
      <c r="B82" s="148" t="s">
        <v>1409</v>
      </c>
      <c r="C82" s="210">
        <v>59027</v>
      </c>
      <c r="E82" s="211" t="s">
        <v>1843</v>
      </c>
      <c r="F82" t="s">
        <v>1844</v>
      </c>
      <c r="G82" s="216">
        <v>60223</v>
      </c>
      <c r="H82" s="217" t="s">
        <v>1845</v>
      </c>
      <c r="I82" t="s">
        <v>1660</v>
      </c>
      <c r="J82" t="s">
        <v>849</v>
      </c>
      <c r="K82" t="b">
        <v>0</v>
      </c>
      <c r="L82" t="b">
        <v>0</v>
      </c>
      <c r="M82" s="172" t="b">
        <v>0</v>
      </c>
      <c r="N82" s="136"/>
      <c r="O82" s="172"/>
      <c r="P82" s="172" t="s">
        <v>1824</v>
      </c>
      <c r="Q82" s="172">
        <v>1</v>
      </c>
      <c r="R82" s="218">
        <v>34.5</v>
      </c>
      <c r="S82" s="172"/>
      <c r="T82" s="172"/>
      <c r="U82" s="219">
        <v>55.419443999999999</v>
      </c>
      <c r="V82" s="219">
        <v>-131.537778</v>
      </c>
      <c r="W82" s="172"/>
      <c r="Y82">
        <f>VLOOKUP(F82,'LOOKUP OPERATOR 05032023'!$A$2:$P$173,16,FALSE)</f>
        <v>765</v>
      </c>
    </row>
    <row r="83" spans="1:25" x14ac:dyDescent="0.3">
      <c r="B83" s="148" t="s">
        <v>848</v>
      </c>
      <c r="C83" s="148">
        <v>6580</v>
      </c>
      <c r="E83" t="s">
        <v>248</v>
      </c>
      <c r="F83" t="s">
        <v>1746</v>
      </c>
      <c r="G83" s="148">
        <v>10210</v>
      </c>
      <c r="H83" t="s">
        <v>247</v>
      </c>
      <c r="I83" t="s">
        <v>1660</v>
      </c>
      <c r="J83" t="s">
        <v>849</v>
      </c>
      <c r="K83" t="b">
        <v>1</v>
      </c>
      <c r="L83" t="b">
        <v>0</v>
      </c>
      <c r="M83" t="b">
        <v>0</v>
      </c>
      <c r="N83">
        <v>5.4</v>
      </c>
      <c r="O83" s="148">
        <v>1</v>
      </c>
      <c r="P83" s="148" t="s">
        <v>1824</v>
      </c>
      <c r="Q83" s="148">
        <v>1</v>
      </c>
      <c r="R83" s="148">
        <v>34.5</v>
      </c>
      <c r="S83" t="s">
        <v>1498</v>
      </c>
      <c r="T83"/>
      <c r="U83">
        <v>55.379750000000001</v>
      </c>
      <c r="V83">
        <v>-131.470269</v>
      </c>
      <c r="W83" s="148" t="s">
        <v>1825</v>
      </c>
      <c r="Y83">
        <f>VLOOKUP(F83,'LOOKUP OPERATOR 05032023'!$A$2:$P$173,16,FALSE)</f>
        <v>399</v>
      </c>
    </row>
    <row r="84" spans="1:25" x14ac:dyDescent="0.3">
      <c r="B84" s="148" t="s">
        <v>850</v>
      </c>
      <c r="C84" s="148">
        <v>84</v>
      </c>
      <c r="E84" t="s">
        <v>249</v>
      </c>
      <c r="F84" t="s">
        <v>1746</v>
      </c>
      <c r="G84" s="148">
        <v>10210</v>
      </c>
      <c r="H84" t="s">
        <v>247</v>
      </c>
      <c r="I84" t="s">
        <v>1660</v>
      </c>
      <c r="J84" t="s">
        <v>849</v>
      </c>
      <c r="K84" t="b">
        <v>1</v>
      </c>
      <c r="L84" t="b">
        <v>0</v>
      </c>
      <c r="M84" t="b">
        <v>0</v>
      </c>
      <c r="N84">
        <v>4.2</v>
      </c>
      <c r="O84" s="148">
        <v>1</v>
      </c>
      <c r="P84" s="148" t="s">
        <v>1824</v>
      </c>
      <c r="Q84" s="148">
        <v>1</v>
      </c>
      <c r="R84" s="148">
        <v>34.5</v>
      </c>
      <c r="S84" t="s">
        <v>1498</v>
      </c>
      <c r="T84"/>
      <c r="U84">
        <v>55.344641000000003</v>
      </c>
      <c r="V84">
        <v>-131.63342499999999</v>
      </c>
      <c r="Y84">
        <f>VLOOKUP(F84,'LOOKUP OPERATOR 05032023'!$A$2:$P$173,16,FALSE)</f>
        <v>399</v>
      </c>
    </row>
    <row r="85" spans="1:25" x14ac:dyDescent="0.3">
      <c r="B85" s="148" t="s">
        <v>851</v>
      </c>
      <c r="C85" s="148">
        <v>85</v>
      </c>
      <c r="E85" t="s">
        <v>252</v>
      </c>
      <c r="F85" t="s">
        <v>1746</v>
      </c>
      <c r="G85" s="148">
        <v>10210</v>
      </c>
      <c r="H85" t="s">
        <v>247</v>
      </c>
      <c r="I85" t="s">
        <v>1660</v>
      </c>
      <c r="J85" t="s">
        <v>849</v>
      </c>
      <c r="K85" t="b">
        <v>1</v>
      </c>
      <c r="L85" t="b">
        <v>0</v>
      </c>
      <c r="M85" t="b">
        <v>0</v>
      </c>
      <c r="N85">
        <v>25.9</v>
      </c>
      <c r="O85" s="148">
        <v>1</v>
      </c>
      <c r="P85" s="148" t="s">
        <v>1824</v>
      </c>
      <c r="Q85" s="148">
        <v>1</v>
      </c>
      <c r="R85" s="148">
        <v>34.5</v>
      </c>
      <c r="S85" t="s">
        <v>1498</v>
      </c>
      <c r="T85"/>
      <c r="U85">
        <v>55.357396999999999</v>
      </c>
      <c r="V85">
        <v>-131.69695999999999</v>
      </c>
      <c r="Y85">
        <f>VLOOKUP(F85,'LOOKUP OPERATOR 05032023'!$A$2:$P$173,16,FALSE)</f>
        <v>399</v>
      </c>
    </row>
    <row r="86" spans="1:25" x14ac:dyDescent="0.3">
      <c r="B86" s="148" t="s">
        <v>852</v>
      </c>
      <c r="C86" s="148">
        <v>6581</v>
      </c>
      <c r="E86" t="s">
        <v>250</v>
      </c>
      <c r="F86" t="s">
        <v>1746</v>
      </c>
      <c r="G86" s="148">
        <v>10210</v>
      </c>
      <c r="H86" t="s">
        <v>247</v>
      </c>
      <c r="I86" t="s">
        <v>1660</v>
      </c>
      <c r="J86" t="s">
        <v>849</v>
      </c>
      <c r="K86" t="b">
        <v>1</v>
      </c>
      <c r="L86" t="b">
        <v>0</v>
      </c>
      <c r="M86" t="b">
        <v>0</v>
      </c>
      <c r="N86">
        <v>2.1</v>
      </c>
      <c r="O86" s="148">
        <v>1</v>
      </c>
      <c r="P86" s="148" t="s">
        <v>1824</v>
      </c>
      <c r="Q86" s="148">
        <v>1</v>
      </c>
      <c r="R86" s="148">
        <v>34.5</v>
      </c>
      <c r="S86" t="s">
        <v>1498</v>
      </c>
      <c r="T86"/>
      <c r="U86">
        <v>55.381402000000001</v>
      </c>
      <c r="V86">
        <v>-131.51775799999999</v>
      </c>
      <c r="W86" s="148" t="s">
        <v>1825</v>
      </c>
      <c r="Y86">
        <f>VLOOKUP(F86,'LOOKUP OPERATOR 05032023'!$A$2:$P$173,16,FALSE)</f>
        <v>399</v>
      </c>
    </row>
    <row r="87" spans="1:25" x14ac:dyDescent="0.3">
      <c r="B87" s="148" t="s">
        <v>974</v>
      </c>
      <c r="C87" s="148">
        <v>70</v>
      </c>
      <c r="E87" t="s">
        <v>251</v>
      </c>
      <c r="F87" t="s">
        <v>1746</v>
      </c>
      <c r="G87" s="148">
        <v>10210</v>
      </c>
      <c r="H87" t="s">
        <v>247</v>
      </c>
      <c r="I87" t="s">
        <v>1660</v>
      </c>
      <c r="J87" t="s">
        <v>849</v>
      </c>
      <c r="K87" t="b">
        <v>1</v>
      </c>
      <c r="L87" t="b">
        <v>0</v>
      </c>
      <c r="M87" t="b">
        <v>0</v>
      </c>
      <c r="N87">
        <v>22.6</v>
      </c>
      <c r="O87" s="148">
        <v>6</v>
      </c>
      <c r="P87" s="148" t="s">
        <v>1834</v>
      </c>
      <c r="Q87" s="148">
        <v>4</v>
      </c>
      <c r="R87" s="148">
        <v>115</v>
      </c>
      <c r="S87">
        <v>115</v>
      </c>
      <c r="T87"/>
      <c r="U87">
        <v>55.615208000000003</v>
      </c>
      <c r="V87">
        <v>-131.356111</v>
      </c>
      <c r="W87" s="148" t="s">
        <v>1825</v>
      </c>
      <c r="Y87">
        <f>VLOOKUP(F87,'LOOKUP OPERATOR 05032023'!$A$2:$P$173,16,FALSE)</f>
        <v>399</v>
      </c>
    </row>
    <row r="88" spans="1:25" x14ac:dyDescent="0.3">
      <c r="B88" s="148" t="s">
        <v>853</v>
      </c>
      <c r="C88" s="148">
        <v>58977</v>
      </c>
      <c r="E88" t="s">
        <v>854</v>
      </c>
      <c r="F88" t="s">
        <v>1746</v>
      </c>
      <c r="G88" s="148">
        <v>10210</v>
      </c>
      <c r="H88" t="s">
        <v>247</v>
      </c>
      <c r="I88" t="s">
        <v>1660</v>
      </c>
      <c r="J88" t="s">
        <v>849</v>
      </c>
      <c r="K88" t="b">
        <v>1</v>
      </c>
      <c r="L88" t="b">
        <v>0</v>
      </c>
      <c r="M88" t="b">
        <v>0</v>
      </c>
      <c r="N88">
        <v>4.8</v>
      </c>
      <c r="O88" s="148">
        <v>1</v>
      </c>
      <c r="P88" s="148" t="s">
        <v>1824</v>
      </c>
      <c r="Q88" s="148">
        <v>1</v>
      </c>
      <c r="R88" s="148">
        <v>34.5</v>
      </c>
      <c r="S88" t="s">
        <v>1498</v>
      </c>
      <c r="T88"/>
      <c r="U88">
        <v>55.328055999999997</v>
      </c>
      <c r="V88">
        <v>-131.530833</v>
      </c>
      <c r="W88" s="148" t="s">
        <v>1825</v>
      </c>
      <c r="Y88">
        <f>VLOOKUP(F88,'LOOKUP OPERATOR 05032023'!$A$2:$P$173,16,FALSE)</f>
        <v>399</v>
      </c>
    </row>
    <row r="89" spans="1:25" x14ac:dyDescent="0.3">
      <c r="A89" s="148">
        <v>332070</v>
      </c>
      <c r="B89" s="148" t="s">
        <v>855</v>
      </c>
      <c r="C89" s="148">
        <v>7493</v>
      </c>
      <c r="D89" s="148">
        <v>332070</v>
      </c>
      <c r="E89" t="s">
        <v>254</v>
      </c>
      <c r="F89" t="s">
        <v>1783</v>
      </c>
      <c r="G89" s="148">
        <v>9897</v>
      </c>
      <c r="H89" t="s">
        <v>253</v>
      </c>
      <c r="I89" t="s">
        <v>1784</v>
      </c>
      <c r="J89" t="s">
        <v>856</v>
      </c>
      <c r="K89" t="b">
        <v>1</v>
      </c>
      <c r="L89" t="b">
        <v>1</v>
      </c>
      <c r="M89" t="b">
        <v>1</v>
      </c>
      <c r="N89">
        <v>2.6</v>
      </c>
      <c r="O89" s="148">
        <v>1</v>
      </c>
      <c r="P89" s="148" t="s">
        <v>1824</v>
      </c>
      <c r="Q89" s="148">
        <v>1</v>
      </c>
      <c r="R89" s="148">
        <v>480</v>
      </c>
      <c r="S89" t="s">
        <v>1498</v>
      </c>
      <c r="T89"/>
      <c r="U89">
        <v>55.061683000000002</v>
      </c>
      <c r="V89">
        <v>-162.31030000000001</v>
      </c>
      <c r="W89" s="148" t="s">
        <v>1825</v>
      </c>
      <c r="Y89">
        <f>VLOOKUP(F89,'LOOKUP OPERATOR 05032023'!$A$2:$P$173,16,FALSE)</f>
        <v>759</v>
      </c>
    </row>
    <row r="90" spans="1:25" x14ac:dyDescent="0.3">
      <c r="A90" s="148">
        <v>332080</v>
      </c>
      <c r="B90" s="148" t="s">
        <v>857</v>
      </c>
      <c r="D90" s="148">
        <v>332080</v>
      </c>
      <c r="E90" t="s">
        <v>402</v>
      </c>
      <c r="F90" t="s">
        <v>1789</v>
      </c>
      <c r="H90" t="s">
        <v>401</v>
      </c>
      <c r="I90" t="s">
        <v>1790</v>
      </c>
      <c r="J90" t="s">
        <v>858</v>
      </c>
      <c r="K90" t="b">
        <v>0</v>
      </c>
      <c r="L90" t="b">
        <v>1</v>
      </c>
      <c r="M90" s="172"/>
      <c r="N90">
        <v>1.05</v>
      </c>
      <c r="O90" s="148">
        <v>1</v>
      </c>
      <c r="P90" s="148" t="s">
        <v>1824</v>
      </c>
      <c r="Q90" s="148">
        <v>1</v>
      </c>
      <c r="S90" t="s">
        <v>490</v>
      </c>
      <c r="T90"/>
      <c r="U90">
        <v>59.938890000000001</v>
      </c>
      <c r="V90">
        <v>-164.04139000000001</v>
      </c>
      <c r="W90" s="148" t="s">
        <v>1825</v>
      </c>
      <c r="Y90">
        <f>VLOOKUP(F90,'LOOKUP OPERATOR 05032023'!$A$2:$P$173,16,FALSE)</f>
        <v>364</v>
      </c>
    </row>
    <row r="91" spans="1:25" x14ac:dyDescent="0.3">
      <c r="A91" s="148">
        <v>332090</v>
      </c>
      <c r="B91" s="148" t="s">
        <v>1294</v>
      </c>
      <c r="D91" s="148">
        <v>332090</v>
      </c>
      <c r="E91" t="s">
        <v>256</v>
      </c>
      <c r="F91" t="s">
        <v>1792</v>
      </c>
      <c r="H91" t="s">
        <v>255</v>
      </c>
      <c r="I91" t="s">
        <v>1604</v>
      </c>
      <c r="J91" t="s">
        <v>680</v>
      </c>
      <c r="K91" t="b">
        <v>0</v>
      </c>
      <c r="L91" t="b">
        <v>1</v>
      </c>
      <c r="M91" s="148" t="s">
        <v>1826</v>
      </c>
      <c r="N91">
        <v>0.17100000000000001</v>
      </c>
      <c r="O91" s="148">
        <v>1</v>
      </c>
      <c r="P91" s="148" t="s">
        <v>1824</v>
      </c>
      <c r="Q91" s="148">
        <v>1</v>
      </c>
      <c r="R91" s="148">
        <v>7.2</v>
      </c>
      <c r="S91" t="s">
        <v>490</v>
      </c>
      <c r="T91"/>
      <c r="W91" s="148" t="s">
        <v>1825</v>
      </c>
      <c r="Y91">
        <f>VLOOKUP(F91,'LOOKUP OPERATOR 05032023'!$A$2:$P$173,16,FALSE)</f>
        <v>709</v>
      </c>
    </row>
    <row r="92" spans="1:25" x14ac:dyDescent="0.3">
      <c r="B92" s="148" t="s">
        <v>595</v>
      </c>
      <c r="C92" s="148">
        <v>56265</v>
      </c>
      <c r="E92" t="s">
        <v>97</v>
      </c>
      <c r="F92" t="s">
        <v>1521</v>
      </c>
      <c r="G92" s="148">
        <v>219</v>
      </c>
      <c r="H92" t="s">
        <v>80</v>
      </c>
      <c r="I92" t="s">
        <v>1531</v>
      </c>
      <c r="J92" t="s">
        <v>587</v>
      </c>
      <c r="K92" t="b">
        <v>1</v>
      </c>
      <c r="M92" t="b">
        <v>0</v>
      </c>
      <c r="N92">
        <v>2</v>
      </c>
      <c r="O92" s="148">
        <v>1</v>
      </c>
      <c r="P92" s="148" t="s">
        <v>1824</v>
      </c>
      <c r="Q92" s="148">
        <v>1</v>
      </c>
      <c r="R92" s="148">
        <v>34.5</v>
      </c>
      <c r="S92" t="s">
        <v>1498</v>
      </c>
      <c r="T92"/>
      <c r="U92">
        <v>55.563333</v>
      </c>
      <c r="V92">
        <v>-132.891111</v>
      </c>
      <c r="W92" s="148" t="s">
        <v>1825</v>
      </c>
      <c r="X92" t="s">
        <v>1840</v>
      </c>
      <c r="Y92">
        <f>VLOOKUP(F92,'LOOKUP OPERATOR 05032023'!$A$2:$P$173,16,FALSE)</f>
        <v>2</v>
      </c>
    </row>
    <row r="93" spans="1:25" x14ac:dyDescent="0.3">
      <c r="B93" s="148" t="s">
        <v>859</v>
      </c>
      <c r="C93" s="148">
        <v>58405</v>
      </c>
      <c r="E93" t="s">
        <v>860</v>
      </c>
      <c r="F93" t="s">
        <v>1761</v>
      </c>
      <c r="G93" s="148">
        <v>10433</v>
      </c>
      <c r="H93" t="s">
        <v>257</v>
      </c>
      <c r="I93" t="s">
        <v>1762</v>
      </c>
      <c r="J93" t="s">
        <v>861</v>
      </c>
      <c r="K93" t="b">
        <v>1</v>
      </c>
      <c r="L93" t="b">
        <v>0</v>
      </c>
      <c r="M93" t="b">
        <v>0</v>
      </c>
      <c r="N93">
        <v>3</v>
      </c>
      <c r="O93" s="148">
        <v>1</v>
      </c>
      <c r="P93" s="148" t="s">
        <v>1824</v>
      </c>
      <c r="Q93" s="148">
        <v>1</v>
      </c>
      <c r="R93" s="148">
        <v>12.47</v>
      </c>
      <c r="S93" t="s">
        <v>1498</v>
      </c>
      <c r="T93"/>
      <c r="U93">
        <v>57.799166999999997</v>
      </c>
      <c r="V93">
        <v>-152.404167</v>
      </c>
      <c r="W93" s="148" t="s">
        <v>1825</v>
      </c>
      <c r="Y93">
        <f>VLOOKUP(F93,'LOOKUP OPERATOR 05032023'!$A$2:$P$173,16,FALSE)</f>
        <v>339</v>
      </c>
    </row>
    <row r="94" spans="1:25" x14ac:dyDescent="0.3">
      <c r="B94" s="148" t="s">
        <v>863</v>
      </c>
      <c r="C94" s="148">
        <v>60563</v>
      </c>
      <c r="E94" t="s">
        <v>864</v>
      </c>
      <c r="F94" t="s">
        <v>1761</v>
      </c>
      <c r="G94" s="148">
        <v>10433</v>
      </c>
      <c r="H94" t="s">
        <v>257</v>
      </c>
      <c r="I94" t="s">
        <v>1762</v>
      </c>
      <c r="J94" t="s">
        <v>861</v>
      </c>
      <c r="K94" t="b">
        <v>1</v>
      </c>
      <c r="L94" t="b">
        <v>0</v>
      </c>
      <c r="M94" t="b">
        <v>0</v>
      </c>
      <c r="N94">
        <v>2</v>
      </c>
      <c r="O94" s="148">
        <v>1</v>
      </c>
      <c r="P94" s="148" t="s">
        <v>1824</v>
      </c>
      <c r="Q94" s="148">
        <v>1</v>
      </c>
      <c r="R94" s="148">
        <v>12.47</v>
      </c>
      <c r="S94" t="s">
        <v>1498</v>
      </c>
      <c r="T94"/>
      <c r="U94">
        <v>57.780113999999998</v>
      </c>
      <c r="V94">
        <v>-152.443783</v>
      </c>
      <c r="W94" s="148" t="s">
        <v>1825</v>
      </c>
      <c r="Y94">
        <f>VLOOKUP(F94,'LOOKUP OPERATOR 05032023'!$A$2:$P$173,16,FALSE)</f>
        <v>339</v>
      </c>
    </row>
    <row r="95" spans="1:25" x14ac:dyDescent="0.3">
      <c r="B95" s="148" t="s">
        <v>865</v>
      </c>
      <c r="C95" s="148">
        <v>6281</v>
      </c>
      <c r="E95" t="s">
        <v>866</v>
      </c>
      <c r="F95" t="s">
        <v>1761</v>
      </c>
      <c r="G95" s="148">
        <v>10433</v>
      </c>
      <c r="H95" t="s">
        <v>257</v>
      </c>
      <c r="I95" t="s">
        <v>1762</v>
      </c>
      <c r="J95" t="s">
        <v>861</v>
      </c>
      <c r="K95" t="b">
        <v>1</v>
      </c>
      <c r="L95" t="b">
        <v>0</v>
      </c>
      <c r="M95" t="b">
        <v>0</v>
      </c>
      <c r="N95">
        <v>18.3</v>
      </c>
      <c r="O95" s="148">
        <v>1</v>
      </c>
      <c r="P95" s="148" t="s">
        <v>1824</v>
      </c>
      <c r="Q95" s="148">
        <v>1</v>
      </c>
      <c r="R95" s="148">
        <v>67</v>
      </c>
      <c r="S95" t="s">
        <v>1498</v>
      </c>
      <c r="T95"/>
      <c r="U95">
        <v>57.789955999999997</v>
      </c>
      <c r="V95">
        <v>-152.39698200000001</v>
      </c>
      <c r="W95" s="148" t="s">
        <v>1825</v>
      </c>
      <c r="Y95">
        <f>VLOOKUP(F95,'LOOKUP OPERATOR 05032023'!$A$2:$P$173,16,FALSE)</f>
        <v>339</v>
      </c>
    </row>
    <row r="96" spans="1:25" x14ac:dyDescent="0.3">
      <c r="B96" s="148" t="s">
        <v>867</v>
      </c>
      <c r="C96" s="148">
        <v>7723</v>
      </c>
      <c r="E96" t="s">
        <v>868</v>
      </c>
      <c r="F96" t="s">
        <v>1761</v>
      </c>
      <c r="G96" s="148">
        <v>10433</v>
      </c>
      <c r="H96" t="s">
        <v>257</v>
      </c>
      <c r="I96" t="s">
        <v>1762</v>
      </c>
      <c r="J96" t="s">
        <v>861</v>
      </c>
      <c r="K96" t="b">
        <v>1</v>
      </c>
      <c r="L96" t="b">
        <v>0</v>
      </c>
      <c r="M96" t="b">
        <v>0</v>
      </c>
      <c r="N96">
        <v>10</v>
      </c>
      <c r="O96" s="148">
        <v>1</v>
      </c>
      <c r="P96" s="148" t="s">
        <v>1824</v>
      </c>
      <c r="Q96" s="148">
        <v>1</v>
      </c>
      <c r="R96" s="148">
        <v>67</v>
      </c>
      <c r="S96" t="s">
        <v>1498</v>
      </c>
      <c r="T96"/>
      <c r="U96">
        <v>57.731608000000001</v>
      </c>
      <c r="V96">
        <v>-152.50704400000001</v>
      </c>
      <c r="Y96">
        <f>VLOOKUP(F96,'LOOKUP OPERATOR 05032023'!$A$2:$P$173,16,FALSE)</f>
        <v>339</v>
      </c>
    </row>
    <row r="97" spans="1:25" x14ac:dyDescent="0.3">
      <c r="B97" s="148" t="s">
        <v>869</v>
      </c>
      <c r="C97" s="148">
        <v>57187</v>
      </c>
      <c r="E97" t="s">
        <v>870</v>
      </c>
      <c r="F97" t="s">
        <v>1761</v>
      </c>
      <c r="G97" s="148">
        <v>10433</v>
      </c>
      <c r="H97" t="s">
        <v>257</v>
      </c>
      <c r="I97" t="s">
        <v>1762</v>
      </c>
      <c r="J97" t="s">
        <v>861</v>
      </c>
      <c r="K97" t="b">
        <v>1</v>
      </c>
      <c r="L97" t="b">
        <v>0</v>
      </c>
      <c r="M97" t="b">
        <v>0</v>
      </c>
      <c r="N97">
        <v>9</v>
      </c>
      <c r="O97" s="148">
        <v>1</v>
      </c>
      <c r="P97" s="148" t="s">
        <v>1824</v>
      </c>
      <c r="Q97" s="148">
        <v>1</v>
      </c>
      <c r="R97" s="148">
        <v>69</v>
      </c>
      <c r="S97" t="s">
        <v>1498</v>
      </c>
      <c r="T97"/>
      <c r="U97">
        <v>57.786900000000003</v>
      </c>
      <c r="V97">
        <v>-152.44059999999999</v>
      </c>
      <c r="W97" s="148" t="s">
        <v>1825</v>
      </c>
      <c r="Y97">
        <f>VLOOKUP(F97,'LOOKUP OPERATOR 05032023'!$A$2:$P$173,16,FALSE)</f>
        <v>339</v>
      </c>
    </row>
    <row r="98" spans="1:25" x14ac:dyDescent="0.3">
      <c r="B98" s="148" t="s">
        <v>1295</v>
      </c>
      <c r="C98" s="148">
        <v>6282</v>
      </c>
      <c r="E98" t="s">
        <v>1333</v>
      </c>
      <c r="F98" t="s">
        <v>1761</v>
      </c>
      <c r="G98" s="148">
        <v>10433</v>
      </c>
      <c r="H98" t="s">
        <v>257</v>
      </c>
      <c r="I98" t="s">
        <v>1762</v>
      </c>
      <c r="J98" t="s">
        <v>861</v>
      </c>
      <c r="K98" t="b">
        <v>0</v>
      </c>
      <c r="L98" t="b">
        <v>0</v>
      </c>
      <c r="M98" t="b">
        <v>0</v>
      </c>
      <c r="N98">
        <v>0.5</v>
      </c>
      <c r="O98" s="148">
        <v>1</v>
      </c>
      <c r="P98" s="148" t="s">
        <v>1824</v>
      </c>
      <c r="Q98" s="148">
        <v>1</v>
      </c>
      <c r="R98" s="148">
        <v>12.47</v>
      </c>
      <c r="S98" t="s">
        <v>1498</v>
      </c>
      <c r="T98"/>
      <c r="U98">
        <v>57.864775000000002</v>
      </c>
      <c r="V98">
        <v>-152.85544100000001</v>
      </c>
      <c r="Y98">
        <f>VLOOKUP(F98,'LOOKUP OPERATOR 05032023'!$A$2:$P$173,16,FALSE)</f>
        <v>339</v>
      </c>
    </row>
    <row r="99" spans="1:25" x14ac:dyDescent="0.3">
      <c r="B99" s="148" t="s">
        <v>871</v>
      </c>
      <c r="C99" s="148">
        <v>60250</v>
      </c>
      <c r="E99" t="s">
        <v>872</v>
      </c>
      <c r="F99" t="s">
        <v>1761</v>
      </c>
      <c r="G99" s="148">
        <v>10433</v>
      </c>
      <c r="H99" t="s">
        <v>257</v>
      </c>
      <c r="I99" t="s">
        <v>1762</v>
      </c>
      <c r="J99" t="s">
        <v>861</v>
      </c>
      <c r="K99" t="b">
        <v>1</v>
      </c>
      <c r="L99" t="b">
        <v>0</v>
      </c>
      <c r="M99" t="b">
        <v>0</v>
      </c>
      <c r="N99">
        <v>8.4</v>
      </c>
      <c r="O99" s="148">
        <v>1</v>
      </c>
      <c r="P99" s="148" t="s">
        <v>1824</v>
      </c>
      <c r="Q99" s="148">
        <v>1</v>
      </c>
      <c r="R99" s="148">
        <v>12.47</v>
      </c>
      <c r="S99" t="s">
        <v>1498</v>
      </c>
      <c r="T99"/>
      <c r="U99">
        <v>57.775559999999999</v>
      </c>
      <c r="V99">
        <v>-152.48027999999999</v>
      </c>
      <c r="Y99">
        <f>VLOOKUP(F99,'LOOKUP OPERATOR 05032023'!$A$2:$P$173,16,FALSE)</f>
        <v>339</v>
      </c>
    </row>
    <row r="100" spans="1:25" x14ac:dyDescent="0.3">
      <c r="B100" s="148" t="s">
        <v>873</v>
      </c>
      <c r="C100" s="148">
        <v>71</v>
      </c>
      <c r="E100" t="s">
        <v>874</v>
      </c>
      <c r="F100" t="s">
        <v>1761</v>
      </c>
      <c r="G100" s="148">
        <v>10433</v>
      </c>
      <c r="H100" t="s">
        <v>257</v>
      </c>
      <c r="I100" t="s">
        <v>1762</v>
      </c>
      <c r="J100" t="s">
        <v>861</v>
      </c>
      <c r="K100" t="b">
        <v>1</v>
      </c>
      <c r="L100" t="b">
        <v>0</v>
      </c>
      <c r="M100" t="b">
        <v>0</v>
      </c>
      <c r="N100">
        <v>33.6</v>
      </c>
      <c r="O100" s="148">
        <v>1</v>
      </c>
      <c r="P100" s="148" t="s">
        <v>1824</v>
      </c>
      <c r="Q100" s="148">
        <v>1</v>
      </c>
      <c r="R100" s="148">
        <v>138</v>
      </c>
      <c r="S100" t="s">
        <v>1498</v>
      </c>
      <c r="T100"/>
      <c r="U100">
        <v>57.686100000000003</v>
      </c>
      <c r="V100">
        <v>-152.89500000000001</v>
      </c>
      <c r="W100" s="148" t="s">
        <v>1825</v>
      </c>
      <c r="Y100">
        <f>VLOOKUP(F100,'LOOKUP OPERATOR 05032023'!$A$2:$P$173,16,FALSE)</f>
        <v>339</v>
      </c>
    </row>
    <row r="101" spans="1:25" x14ac:dyDescent="0.3">
      <c r="A101" s="148">
        <v>332100</v>
      </c>
      <c r="B101" s="148" t="s">
        <v>875</v>
      </c>
      <c r="D101" s="148">
        <v>332100</v>
      </c>
      <c r="E101" t="s">
        <v>259</v>
      </c>
      <c r="F101" t="s">
        <v>1793</v>
      </c>
      <c r="H101" t="s">
        <v>258</v>
      </c>
      <c r="I101" t="s">
        <v>1794</v>
      </c>
      <c r="J101" t="s">
        <v>876</v>
      </c>
      <c r="K101" t="b">
        <v>0</v>
      </c>
      <c r="L101" t="b">
        <v>1</v>
      </c>
      <c r="M101" s="148" t="s">
        <v>1829</v>
      </c>
      <c r="N101">
        <v>0.45200000000000001</v>
      </c>
      <c r="O101" s="148">
        <v>1</v>
      </c>
      <c r="P101" s="148" t="s">
        <v>1824</v>
      </c>
      <c r="Q101" s="148">
        <v>1</v>
      </c>
      <c r="R101" s="148">
        <v>7.2</v>
      </c>
      <c r="S101" t="s">
        <v>490</v>
      </c>
      <c r="T101"/>
      <c r="U101">
        <v>59.441600000000001</v>
      </c>
      <c r="V101">
        <v>-154.75514000000001</v>
      </c>
      <c r="W101" s="148" t="s">
        <v>1825</v>
      </c>
      <c r="Y101">
        <f>VLOOKUP(F101,'LOOKUP OPERATOR 05032023'!$A$2:$P$173,16,FALSE)</f>
        <v>394</v>
      </c>
    </row>
    <row r="102" spans="1:25" x14ac:dyDescent="0.3">
      <c r="A102" s="148">
        <v>332130</v>
      </c>
      <c r="B102" s="148" t="s">
        <v>877</v>
      </c>
      <c r="C102" s="148">
        <v>6304</v>
      </c>
      <c r="D102" s="148">
        <v>332130</v>
      </c>
      <c r="E102" t="s">
        <v>261</v>
      </c>
      <c r="F102" t="s">
        <v>1801</v>
      </c>
      <c r="G102" s="148">
        <v>10451</v>
      </c>
      <c r="H102" t="s">
        <v>260</v>
      </c>
      <c r="I102" t="s">
        <v>1802</v>
      </c>
      <c r="J102" t="s">
        <v>878</v>
      </c>
      <c r="K102" t="b">
        <v>1</v>
      </c>
      <c r="L102" t="b">
        <v>1</v>
      </c>
      <c r="M102" s="136" t="b">
        <v>0</v>
      </c>
      <c r="N102">
        <v>17.5</v>
      </c>
      <c r="O102" s="148">
        <v>1</v>
      </c>
      <c r="P102" s="148" t="s">
        <v>1824</v>
      </c>
      <c r="Q102" s="148">
        <v>1</v>
      </c>
      <c r="R102" s="148">
        <v>7.2</v>
      </c>
      <c r="S102" t="s">
        <v>1498</v>
      </c>
      <c r="T102"/>
      <c r="U102">
        <v>66.837778</v>
      </c>
      <c r="V102">
        <v>-162.55694399999999</v>
      </c>
      <c r="W102" s="148" t="s">
        <v>1825</v>
      </c>
      <c r="Y102">
        <f>VLOOKUP(F102,'LOOKUP OPERATOR 05032023'!$A$2:$P$173,16,FALSE)</f>
        <v>92</v>
      </c>
    </row>
    <row r="103" spans="1:25" x14ac:dyDescent="0.3">
      <c r="B103" s="148" t="s">
        <v>596</v>
      </c>
      <c r="C103" s="148">
        <v>56147</v>
      </c>
      <c r="E103" t="s">
        <v>101</v>
      </c>
      <c r="F103" t="s">
        <v>1521</v>
      </c>
      <c r="G103" s="148">
        <v>219</v>
      </c>
      <c r="H103" t="s">
        <v>80</v>
      </c>
      <c r="I103" t="s">
        <v>1531</v>
      </c>
      <c r="J103" t="s">
        <v>587</v>
      </c>
      <c r="K103" t="b">
        <v>1</v>
      </c>
      <c r="M103" t="b">
        <v>0</v>
      </c>
      <c r="N103">
        <v>1</v>
      </c>
      <c r="O103" s="148">
        <v>1</v>
      </c>
      <c r="P103" s="148" t="s">
        <v>1824</v>
      </c>
      <c r="Q103" s="148">
        <v>1</v>
      </c>
      <c r="R103" s="148">
        <v>12.47</v>
      </c>
      <c r="S103" t="s">
        <v>1498</v>
      </c>
      <c r="T103"/>
      <c r="U103">
        <v>55.540708000000002</v>
      </c>
      <c r="V103">
        <v>-133.10234399999999</v>
      </c>
      <c r="Y103">
        <f>VLOOKUP(F103,'LOOKUP OPERATOR 05032023'!$A$2:$P$173,16,FALSE)</f>
        <v>2</v>
      </c>
    </row>
    <row r="104" spans="1:25" x14ac:dyDescent="0.3">
      <c r="A104" s="148">
        <v>332140</v>
      </c>
      <c r="B104" s="148" t="s">
        <v>879</v>
      </c>
      <c r="D104" s="148">
        <v>332140</v>
      </c>
      <c r="E104" t="s">
        <v>263</v>
      </c>
      <c r="F104" t="s">
        <v>1497</v>
      </c>
      <c r="H104" t="s">
        <v>262</v>
      </c>
      <c r="I104" t="s">
        <v>1499</v>
      </c>
      <c r="J104" t="s">
        <v>880</v>
      </c>
      <c r="K104" t="b">
        <v>0</v>
      </c>
      <c r="L104" t="b">
        <v>1</v>
      </c>
      <c r="M104" s="148" t="s">
        <v>1829</v>
      </c>
      <c r="N104">
        <v>0.20200000000000001</v>
      </c>
      <c r="O104" s="148">
        <v>1</v>
      </c>
      <c r="P104" s="148" t="s">
        <v>1824</v>
      </c>
      <c r="Q104" s="148">
        <v>1</v>
      </c>
      <c r="R104" s="148">
        <v>7.2</v>
      </c>
      <c r="S104" t="s">
        <v>490</v>
      </c>
      <c r="T104"/>
      <c r="U104">
        <v>64.880930000000006</v>
      </c>
      <c r="V104">
        <v>-157.70103</v>
      </c>
      <c r="W104" s="148" t="s">
        <v>1825</v>
      </c>
      <c r="Y104">
        <f>VLOOKUP(F104,'LOOKUP OPERATOR 05032023'!$A$2:$P$173,16,FALSE)</f>
        <v>586</v>
      </c>
    </row>
    <row r="105" spans="1:25" x14ac:dyDescent="0.3">
      <c r="A105" s="148">
        <v>332150</v>
      </c>
      <c r="B105" s="148" t="s">
        <v>881</v>
      </c>
      <c r="D105" s="148">
        <v>332150</v>
      </c>
      <c r="E105" t="s">
        <v>265</v>
      </c>
      <c r="F105" t="s">
        <v>1500</v>
      </c>
      <c r="H105" t="s">
        <v>264</v>
      </c>
      <c r="I105" t="s">
        <v>1501</v>
      </c>
      <c r="J105" t="s">
        <v>882</v>
      </c>
      <c r="K105" t="b">
        <v>0</v>
      </c>
      <c r="L105" t="b">
        <v>1</v>
      </c>
      <c r="M105" s="148" t="s">
        <v>1829</v>
      </c>
      <c r="N105">
        <v>1.05</v>
      </c>
      <c r="O105" s="148">
        <v>1</v>
      </c>
      <c r="P105" s="148" t="s">
        <v>1824</v>
      </c>
      <c r="Q105" s="148">
        <v>1</v>
      </c>
      <c r="R105" s="148">
        <v>7.2</v>
      </c>
      <c r="S105" t="s">
        <v>490</v>
      </c>
      <c r="T105"/>
      <c r="U105">
        <v>60.812220000000003</v>
      </c>
      <c r="V105">
        <v>-161.43583000000001</v>
      </c>
      <c r="W105" s="148" t="s">
        <v>1825</v>
      </c>
      <c r="Y105">
        <f>VLOOKUP(F105,'LOOKUP OPERATOR 05032023'!$A$2:$P$173,16,FALSE)</f>
        <v>230</v>
      </c>
    </row>
    <row r="106" spans="1:25" x14ac:dyDescent="0.3">
      <c r="A106" s="148">
        <v>332160</v>
      </c>
      <c r="B106" s="148" t="s">
        <v>883</v>
      </c>
      <c r="D106" s="148">
        <v>332160</v>
      </c>
      <c r="E106" t="s">
        <v>267</v>
      </c>
      <c r="F106" t="s">
        <v>1502</v>
      </c>
      <c r="H106" t="s">
        <v>266</v>
      </c>
      <c r="I106" t="s">
        <v>1503</v>
      </c>
      <c r="J106" t="s">
        <v>884</v>
      </c>
      <c r="K106" t="b">
        <v>0</v>
      </c>
      <c r="L106" t="b">
        <v>1</v>
      </c>
      <c r="M106" s="148" t="s">
        <v>1829</v>
      </c>
      <c r="N106">
        <v>1.07</v>
      </c>
      <c r="O106" s="148">
        <v>1</v>
      </c>
      <c r="P106" s="148" t="s">
        <v>1824</v>
      </c>
      <c r="Q106" s="148">
        <v>1</v>
      </c>
      <c r="R106" s="148">
        <v>7.2</v>
      </c>
      <c r="S106" t="s">
        <v>490</v>
      </c>
      <c r="T106"/>
      <c r="U106">
        <v>59.863930000000003</v>
      </c>
      <c r="V106">
        <v>-163.13321999999999</v>
      </c>
      <c r="W106" s="148" t="s">
        <v>1825</v>
      </c>
      <c r="Y106">
        <f>VLOOKUP(F106,'LOOKUP OPERATOR 05032023'!$A$2:$P$173,16,FALSE)</f>
        <v>72</v>
      </c>
    </row>
    <row r="107" spans="1:25" x14ac:dyDescent="0.3">
      <c r="A107" s="148">
        <v>332170</v>
      </c>
      <c r="B107" s="148" t="s">
        <v>885</v>
      </c>
      <c r="D107" s="148">
        <v>332170</v>
      </c>
      <c r="E107" t="s">
        <v>269</v>
      </c>
      <c r="F107" t="s">
        <v>1504</v>
      </c>
      <c r="H107" t="s">
        <v>268</v>
      </c>
      <c r="I107" t="s">
        <v>1505</v>
      </c>
      <c r="J107" t="s">
        <v>886</v>
      </c>
      <c r="K107" t="b">
        <v>0</v>
      </c>
      <c r="L107" t="b">
        <v>1</v>
      </c>
      <c r="M107" s="148" t="b">
        <v>1</v>
      </c>
      <c r="N107">
        <v>0.34</v>
      </c>
      <c r="O107" s="148">
        <v>1</v>
      </c>
      <c r="P107" s="148" t="s">
        <v>1824</v>
      </c>
      <c r="Q107" s="148">
        <v>1</v>
      </c>
      <c r="R107" s="148">
        <v>7.2</v>
      </c>
      <c r="S107" t="s">
        <v>490</v>
      </c>
      <c r="T107"/>
      <c r="U107">
        <v>57.538539999999998</v>
      </c>
      <c r="V107">
        <v>-153.97844000000001</v>
      </c>
      <c r="W107" s="148" t="s">
        <v>1825</v>
      </c>
      <c r="Y107">
        <f>VLOOKUP(F107,'LOOKUP OPERATOR 05032023'!$A$2:$P$173,16,FALSE)</f>
        <v>61</v>
      </c>
    </row>
    <row r="108" spans="1:25" x14ac:dyDescent="0.3">
      <c r="A108" s="148">
        <v>332180</v>
      </c>
      <c r="B108" s="148" t="s">
        <v>887</v>
      </c>
      <c r="D108" s="148">
        <v>332180</v>
      </c>
      <c r="E108" t="s">
        <v>271</v>
      </c>
      <c r="F108" t="s">
        <v>1506</v>
      </c>
      <c r="H108" t="s">
        <v>270</v>
      </c>
      <c r="I108" t="s">
        <v>1507</v>
      </c>
      <c r="J108" t="s">
        <v>888</v>
      </c>
      <c r="K108" t="b">
        <v>0</v>
      </c>
      <c r="L108" t="b">
        <v>1</v>
      </c>
      <c r="M108" s="148" t="s">
        <v>1829</v>
      </c>
      <c r="N108">
        <v>0.26700000000000002</v>
      </c>
      <c r="O108" s="148">
        <v>1</v>
      </c>
      <c r="P108" s="148" t="s">
        <v>1824</v>
      </c>
      <c r="Q108" s="148">
        <v>1</v>
      </c>
      <c r="R108" s="148">
        <v>7.2</v>
      </c>
      <c r="S108" t="s">
        <v>490</v>
      </c>
      <c r="T108"/>
      <c r="U108">
        <v>59.115000000000002</v>
      </c>
      <c r="V108">
        <v>-156.85667000000001</v>
      </c>
      <c r="W108" s="148" t="s">
        <v>1825</v>
      </c>
      <c r="Y108">
        <f>VLOOKUP(F108,'LOOKUP OPERATOR 05032023'!$A$2:$P$173,16,FALSE)</f>
        <v>363</v>
      </c>
    </row>
    <row r="109" spans="1:25" x14ac:dyDescent="0.3">
      <c r="A109" s="148">
        <v>332190</v>
      </c>
      <c r="B109" s="148" t="s">
        <v>889</v>
      </c>
      <c r="D109" s="148">
        <v>332190</v>
      </c>
      <c r="E109" t="s">
        <v>404</v>
      </c>
      <c r="F109" t="s">
        <v>1508</v>
      </c>
      <c r="H109" t="s">
        <v>403</v>
      </c>
      <c r="I109" t="s">
        <v>1509</v>
      </c>
      <c r="J109" t="s">
        <v>890</v>
      </c>
      <c r="K109" t="b">
        <v>0</v>
      </c>
      <c r="L109" t="b">
        <v>1</v>
      </c>
      <c r="M109" s="148" t="b">
        <v>0</v>
      </c>
      <c r="O109" s="148">
        <v>1</v>
      </c>
      <c r="P109" s="148" t="s">
        <v>1824</v>
      </c>
      <c r="Q109" s="148">
        <v>1</v>
      </c>
      <c r="S109" t="s">
        <v>490</v>
      </c>
      <c r="T109"/>
      <c r="U109">
        <v>61.356389999999998</v>
      </c>
      <c r="V109">
        <v>-155.43556000000001</v>
      </c>
      <c r="W109" s="148" t="s">
        <v>1825</v>
      </c>
      <c r="Y109">
        <f>VLOOKUP(F109,'LOOKUP OPERATOR 05032023'!$A$2:$P$173,16,FALSE)</f>
        <v>664</v>
      </c>
    </row>
    <row r="110" spans="1:25" x14ac:dyDescent="0.3">
      <c r="A110" s="148">
        <v>332210</v>
      </c>
      <c r="B110" s="148" t="s">
        <v>891</v>
      </c>
      <c r="D110" s="148">
        <v>332210</v>
      </c>
      <c r="E110" t="s">
        <v>273</v>
      </c>
      <c r="F110" t="s">
        <v>1513</v>
      </c>
      <c r="H110" t="s">
        <v>272</v>
      </c>
      <c r="I110" t="s">
        <v>1514</v>
      </c>
      <c r="J110" t="s">
        <v>892</v>
      </c>
      <c r="K110" t="b">
        <v>0</v>
      </c>
      <c r="L110" t="b">
        <v>1</v>
      </c>
      <c r="M110" s="148" t="s">
        <v>1829</v>
      </c>
      <c r="N110">
        <v>0.83000000000000007</v>
      </c>
      <c r="O110" s="148">
        <v>1</v>
      </c>
      <c r="P110" s="148" t="s">
        <v>1824</v>
      </c>
      <c r="Q110" s="148">
        <v>1</v>
      </c>
      <c r="R110" s="148">
        <v>7.2</v>
      </c>
      <c r="S110" t="s">
        <v>490</v>
      </c>
      <c r="T110"/>
      <c r="U110">
        <v>58.981389999999998</v>
      </c>
      <c r="V110">
        <v>-159.05833000000001</v>
      </c>
      <c r="W110" s="148" t="s">
        <v>1825</v>
      </c>
      <c r="Y110">
        <f>VLOOKUP(F110,'LOOKUP OPERATOR 05032023'!$A$2:$P$173,16,FALSE)</f>
        <v>729</v>
      </c>
    </row>
    <row r="111" spans="1:25" x14ac:dyDescent="0.3">
      <c r="B111" s="148" t="s">
        <v>893</v>
      </c>
      <c r="C111" s="148">
        <v>58989</v>
      </c>
      <c r="E111" t="s">
        <v>895</v>
      </c>
      <c r="F111" t="s">
        <v>1772</v>
      </c>
      <c r="G111" s="148">
        <v>11824</v>
      </c>
      <c r="H111" t="s">
        <v>405</v>
      </c>
      <c r="I111" t="s">
        <v>1663</v>
      </c>
      <c r="J111" t="s">
        <v>585</v>
      </c>
      <c r="K111" t="b">
        <v>1</v>
      </c>
      <c r="L111" t="b">
        <v>0</v>
      </c>
      <c r="M111" t="b">
        <v>0</v>
      </c>
      <c r="N111">
        <v>171</v>
      </c>
      <c r="O111" s="148">
        <v>1</v>
      </c>
      <c r="P111" s="148" t="s">
        <v>1824</v>
      </c>
      <c r="Q111" s="148">
        <v>1</v>
      </c>
      <c r="R111" s="148">
        <v>115</v>
      </c>
      <c r="S111" t="s">
        <v>1498</v>
      </c>
      <c r="T111"/>
      <c r="U111">
        <v>61.457777999999998</v>
      </c>
      <c r="V111">
        <v>-149.35138900000001</v>
      </c>
      <c r="W111" s="148" t="s">
        <v>1825</v>
      </c>
      <c r="Y111">
        <f>VLOOKUP(F111,'LOOKUP OPERATOR 05032023'!$A$2:$P$173,16,FALSE)</f>
        <v>242</v>
      </c>
    </row>
    <row r="112" spans="1:25" x14ac:dyDescent="0.3">
      <c r="A112" s="148">
        <v>332220</v>
      </c>
      <c r="B112" s="148" t="s">
        <v>896</v>
      </c>
      <c r="C112" s="148">
        <v>6555</v>
      </c>
      <c r="D112" s="148">
        <v>332220</v>
      </c>
      <c r="E112" t="s">
        <v>275</v>
      </c>
      <c r="F112" t="s">
        <v>1518</v>
      </c>
      <c r="G112" s="148">
        <v>12119</v>
      </c>
      <c r="H112" t="s">
        <v>274</v>
      </c>
      <c r="I112" t="s">
        <v>1519</v>
      </c>
      <c r="J112" t="s">
        <v>897</v>
      </c>
      <c r="K112" t="b">
        <v>1</v>
      </c>
      <c r="L112" t="b">
        <v>1</v>
      </c>
      <c r="M112" t="b">
        <v>1</v>
      </c>
      <c r="N112">
        <v>2.2000000000000002</v>
      </c>
      <c r="O112" s="148">
        <v>1</v>
      </c>
      <c r="P112" s="148" t="s">
        <v>1824</v>
      </c>
      <c r="Q112" s="148">
        <v>1</v>
      </c>
      <c r="R112" s="148">
        <v>2.4</v>
      </c>
      <c r="S112" t="s">
        <v>1498</v>
      </c>
      <c r="T112"/>
      <c r="U112">
        <v>62.956989999999998</v>
      </c>
      <c r="V112">
        <v>-155.59499700000001</v>
      </c>
      <c r="W112" s="148" t="s">
        <v>1825</v>
      </c>
      <c r="Y112">
        <f>VLOOKUP(F112,'LOOKUP OPERATOR 05032023'!$A$2:$P$173,16,FALSE)</f>
        <v>106</v>
      </c>
    </row>
    <row r="113" spans="1:25" x14ac:dyDescent="0.3">
      <c r="B113" s="148" t="s">
        <v>898</v>
      </c>
      <c r="C113" s="148">
        <v>7112</v>
      </c>
      <c r="E113" t="s">
        <v>277</v>
      </c>
      <c r="F113" t="s">
        <v>1654</v>
      </c>
      <c r="G113" s="148">
        <v>12385</v>
      </c>
      <c r="H113" t="s">
        <v>276</v>
      </c>
      <c r="I113" t="s">
        <v>1655</v>
      </c>
      <c r="J113" t="s">
        <v>899</v>
      </c>
      <c r="K113" t="b">
        <v>1</v>
      </c>
      <c r="L113" t="b">
        <v>0</v>
      </c>
      <c r="M113" t="b">
        <v>0</v>
      </c>
      <c r="N113">
        <v>5.0999999999999996</v>
      </c>
      <c r="O113" s="148">
        <v>1</v>
      </c>
      <c r="P113" s="148" t="s">
        <v>1824</v>
      </c>
      <c r="Q113" s="148">
        <v>1</v>
      </c>
      <c r="R113" s="148">
        <v>12.47</v>
      </c>
      <c r="S113" t="s">
        <v>1498</v>
      </c>
      <c r="T113"/>
      <c r="U113">
        <v>55.121433000000003</v>
      </c>
      <c r="V113">
        <v>-131.56026700000001</v>
      </c>
      <c r="W113" s="148" t="s">
        <v>1825</v>
      </c>
      <c r="Y113">
        <f>VLOOKUP(F113,'LOOKUP OPERATOR 05032023'!$A$2:$P$173,16,FALSE)</f>
        <v>741</v>
      </c>
    </row>
    <row r="114" spans="1:25" x14ac:dyDescent="0.3">
      <c r="A114" s="148">
        <v>331010</v>
      </c>
      <c r="B114" s="148" t="s">
        <v>562</v>
      </c>
      <c r="D114" s="148">
        <v>331010</v>
      </c>
      <c r="E114" t="s">
        <v>62</v>
      </c>
      <c r="F114" t="s">
        <v>1532</v>
      </c>
      <c r="H114" t="s">
        <v>61</v>
      </c>
      <c r="I114" t="s">
        <v>1533</v>
      </c>
      <c r="J114" t="s">
        <v>563</v>
      </c>
      <c r="K114" t="b">
        <v>0</v>
      </c>
      <c r="L114" t="b">
        <v>1</v>
      </c>
      <c r="M114" s="148" t="s">
        <v>1826</v>
      </c>
      <c r="N114">
        <v>0.36</v>
      </c>
      <c r="O114" s="148">
        <v>1</v>
      </c>
      <c r="P114" s="148" t="s">
        <v>1824</v>
      </c>
      <c r="Q114" s="148">
        <v>1</v>
      </c>
      <c r="R114" s="148">
        <v>7.2</v>
      </c>
      <c r="S114"/>
      <c r="T114"/>
      <c r="U114">
        <v>56.94556</v>
      </c>
      <c r="V114">
        <v>-154.17027999999999</v>
      </c>
      <c r="W114" s="148" t="s">
        <v>1825</v>
      </c>
      <c r="Y114">
        <f>VLOOKUP(F114,'LOOKUP OPERATOR 05032023'!$A$2:$P$173,16,FALSE)</f>
        <v>449</v>
      </c>
    </row>
    <row r="115" spans="1:25" x14ac:dyDescent="0.3">
      <c r="A115" s="148">
        <v>331090</v>
      </c>
      <c r="B115" s="148" t="s">
        <v>597</v>
      </c>
      <c r="C115" s="148">
        <v>421</v>
      </c>
      <c r="D115" s="148">
        <v>331090</v>
      </c>
      <c r="E115" t="s">
        <v>84</v>
      </c>
      <c r="F115" t="s">
        <v>1521</v>
      </c>
      <c r="G115" s="148">
        <v>219</v>
      </c>
      <c r="H115" t="s">
        <v>80</v>
      </c>
      <c r="I115" t="s">
        <v>1531</v>
      </c>
      <c r="J115" t="s">
        <v>587</v>
      </c>
      <c r="K115" t="b">
        <v>1</v>
      </c>
      <c r="L115" t="b">
        <v>1</v>
      </c>
      <c r="M115" t="b">
        <v>0</v>
      </c>
      <c r="N115">
        <v>4.5999999999999996</v>
      </c>
      <c r="O115" s="148">
        <v>1</v>
      </c>
      <c r="P115" s="148" t="s">
        <v>1824</v>
      </c>
      <c r="Q115" s="148">
        <v>1</v>
      </c>
      <c r="R115" s="148">
        <v>12.47</v>
      </c>
      <c r="S115" t="s">
        <v>1498</v>
      </c>
      <c r="T115"/>
      <c r="U115">
        <v>55.476909999999997</v>
      </c>
      <c r="V115">
        <v>-133.14868999999999</v>
      </c>
      <c r="W115" s="148" t="s">
        <v>1825</v>
      </c>
      <c r="Y115">
        <f>VLOOKUP(F115,'LOOKUP OPERATOR 05032023'!$A$2:$P$173,16,FALSE)</f>
        <v>2</v>
      </c>
    </row>
    <row r="116" spans="1:25" x14ac:dyDescent="0.3">
      <c r="B116" s="148" t="s">
        <v>900</v>
      </c>
      <c r="C116" s="148">
        <v>7168</v>
      </c>
      <c r="E116" t="s">
        <v>279</v>
      </c>
      <c r="F116" t="s">
        <v>1654</v>
      </c>
      <c r="G116" s="148">
        <v>12385</v>
      </c>
      <c r="H116" t="s">
        <v>276</v>
      </c>
      <c r="I116" t="s">
        <v>1655</v>
      </c>
      <c r="J116" t="s">
        <v>899</v>
      </c>
      <c r="K116" t="b">
        <v>1</v>
      </c>
      <c r="L116" t="b">
        <v>0</v>
      </c>
      <c r="M116" t="b">
        <v>0</v>
      </c>
      <c r="N116">
        <v>1.3</v>
      </c>
      <c r="O116" s="148">
        <v>1</v>
      </c>
      <c r="P116" s="148" t="s">
        <v>1824</v>
      </c>
      <c r="Q116" s="148">
        <v>1</v>
      </c>
      <c r="R116" s="148">
        <v>12.47</v>
      </c>
      <c r="S116" t="s">
        <v>1498</v>
      </c>
      <c r="T116"/>
      <c r="U116">
        <v>55.116878999999997</v>
      </c>
      <c r="V116">
        <v>-131.54587900000001</v>
      </c>
      <c r="W116" s="148" t="s">
        <v>1825</v>
      </c>
      <c r="Y116">
        <f>VLOOKUP(F116,'LOOKUP OPERATOR 05032023'!$A$2:$P$173,16,FALSE)</f>
        <v>741</v>
      </c>
    </row>
    <row r="117" spans="1:25" x14ac:dyDescent="0.3">
      <c r="B117" s="148" t="s">
        <v>901</v>
      </c>
      <c r="C117" s="148">
        <v>6302</v>
      </c>
      <c r="E117" t="s">
        <v>280</v>
      </c>
      <c r="F117" t="s">
        <v>1654</v>
      </c>
      <c r="G117" s="148">
        <v>12385</v>
      </c>
      <c r="H117" t="s">
        <v>276</v>
      </c>
      <c r="I117" t="s">
        <v>1655</v>
      </c>
      <c r="J117" t="s">
        <v>899</v>
      </c>
      <c r="K117" t="b">
        <v>1</v>
      </c>
      <c r="L117" t="b">
        <v>0</v>
      </c>
      <c r="M117" t="b">
        <v>0</v>
      </c>
      <c r="N117">
        <v>3.9</v>
      </c>
      <c r="O117" s="148">
        <v>1</v>
      </c>
      <c r="P117" s="148" t="s">
        <v>1824</v>
      </c>
      <c r="Q117" s="148">
        <v>1</v>
      </c>
      <c r="R117" s="148">
        <v>12.47</v>
      </c>
      <c r="S117" t="s">
        <v>1498</v>
      </c>
      <c r="T117"/>
      <c r="U117">
        <v>55.091262999999998</v>
      </c>
      <c r="V117">
        <v>-131.54497799999999</v>
      </c>
      <c r="W117" s="148" t="s">
        <v>1825</v>
      </c>
      <c r="Y117">
        <f>VLOOKUP(F117,'LOOKUP OPERATOR 05032023'!$A$2:$P$173,16,FALSE)</f>
        <v>741</v>
      </c>
    </row>
    <row r="118" spans="1:25" x14ac:dyDescent="0.3">
      <c r="A118" s="148">
        <v>332230</v>
      </c>
      <c r="B118" s="148" t="s">
        <v>902</v>
      </c>
      <c r="D118" s="148">
        <v>332230</v>
      </c>
      <c r="E118" t="s">
        <v>282</v>
      </c>
      <c r="F118" t="s">
        <v>1583</v>
      </c>
      <c r="H118" t="s">
        <v>281</v>
      </c>
      <c r="I118" t="s">
        <v>1724</v>
      </c>
      <c r="J118" t="s">
        <v>903</v>
      </c>
      <c r="K118" t="b">
        <v>0</v>
      </c>
      <c r="L118" t="b">
        <v>1</v>
      </c>
      <c r="M118" s="148" t="s">
        <v>1826</v>
      </c>
      <c r="N118">
        <v>0.16700000000000001</v>
      </c>
      <c r="O118" s="148">
        <v>1</v>
      </c>
      <c r="P118" s="148" t="s">
        <v>1824</v>
      </c>
      <c r="Q118" s="148">
        <v>1</v>
      </c>
      <c r="R118" s="148">
        <v>7.2</v>
      </c>
      <c r="S118" t="s">
        <v>490</v>
      </c>
      <c r="T118"/>
      <c r="U118">
        <v>61.571939999999998</v>
      </c>
      <c r="V118">
        <v>-159.245</v>
      </c>
      <c r="W118" s="148" t="s">
        <v>1825</v>
      </c>
      <c r="Y118">
        <f>VLOOKUP(F118,'LOOKUP OPERATOR 05032023'!$A$2:$P$173,16,FALSE)</f>
        <v>375</v>
      </c>
    </row>
    <row r="119" spans="1:25" x14ac:dyDescent="0.3">
      <c r="A119" s="148">
        <v>332240</v>
      </c>
      <c r="B119" s="148" t="s">
        <v>904</v>
      </c>
      <c r="D119" s="148">
        <v>332240</v>
      </c>
      <c r="E119" t="s">
        <v>283</v>
      </c>
      <c r="F119" t="s">
        <v>1583</v>
      </c>
      <c r="H119" t="s">
        <v>281</v>
      </c>
      <c r="I119" t="s">
        <v>1734</v>
      </c>
      <c r="J119" t="s">
        <v>905</v>
      </c>
      <c r="K119" t="b">
        <v>0</v>
      </c>
      <c r="L119" t="b">
        <v>1</v>
      </c>
      <c r="M119" s="148" t="s">
        <v>1829</v>
      </c>
      <c r="N119">
        <v>0.25900000000000001</v>
      </c>
      <c r="O119" s="148">
        <v>1</v>
      </c>
      <c r="P119" s="148" t="s">
        <v>1824</v>
      </c>
      <c r="Q119" s="148">
        <v>1</v>
      </c>
      <c r="R119" s="148">
        <v>7.2</v>
      </c>
      <c r="S119" t="s">
        <v>490</v>
      </c>
      <c r="T119"/>
      <c r="U119">
        <v>61.87</v>
      </c>
      <c r="V119">
        <v>-158.11082999999999</v>
      </c>
      <c r="W119" s="148" t="s">
        <v>1825</v>
      </c>
      <c r="Y119">
        <f>VLOOKUP(F119,'LOOKUP OPERATOR 05032023'!$A$2:$P$173,16,FALSE)</f>
        <v>375</v>
      </c>
    </row>
    <row r="120" spans="1:25" x14ac:dyDescent="0.3">
      <c r="A120" s="148">
        <v>332250</v>
      </c>
      <c r="B120" s="148" t="s">
        <v>906</v>
      </c>
      <c r="D120" s="148">
        <v>332250</v>
      </c>
      <c r="E120" t="s">
        <v>284</v>
      </c>
      <c r="F120" t="s">
        <v>1583</v>
      </c>
      <c r="H120" t="s">
        <v>281</v>
      </c>
      <c r="I120" t="s">
        <v>1584</v>
      </c>
      <c r="J120" t="s">
        <v>907</v>
      </c>
      <c r="K120" t="b">
        <v>0</v>
      </c>
      <c r="L120" t="b">
        <v>1</v>
      </c>
      <c r="M120" s="148" t="s">
        <v>1826</v>
      </c>
      <c r="N120">
        <v>9.1999999999999998E-2</v>
      </c>
      <c r="O120" s="148">
        <v>1</v>
      </c>
      <c r="P120" s="148" t="s">
        <v>1824</v>
      </c>
      <c r="Q120" s="148">
        <v>1</v>
      </c>
      <c r="R120" s="148">
        <v>7.2</v>
      </c>
      <c r="S120" t="s">
        <v>490</v>
      </c>
      <c r="T120"/>
      <c r="U120">
        <v>61.761110000000002</v>
      </c>
      <c r="V120">
        <v>-157.3125</v>
      </c>
      <c r="W120" s="148" t="s">
        <v>1825</v>
      </c>
      <c r="Y120">
        <f>VLOOKUP(F120,'LOOKUP OPERATOR 05032023'!$A$2:$P$173,16,FALSE)</f>
        <v>375</v>
      </c>
    </row>
    <row r="121" spans="1:25" x14ac:dyDescent="0.3">
      <c r="A121" s="148">
        <v>332260</v>
      </c>
      <c r="B121" s="148" t="s">
        <v>908</v>
      </c>
      <c r="D121" s="148">
        <v>332260</v>
      </c>
      <c r="E121" t="s">
        <v>285</v>
      </c>
      <c r="F121" t="s">
        <v>1583</v>
      </c>
      <c r="H121" t="s">
        <v>281</v>
      </c>
      <c r="I121" t="s">
        <v>1607</v>
      </c>
      <c r="J121" t="s">
        <v>909</v>
      </c>
      <c r="K121" t="b">
        <v>0</v>
      </c>
      <c r="L121" t="b">
        <v>1</v>
      </c>
      <c r="M121" s="148" t="b">
        <v>1</v>
      </c>
      <c r="N121">
        <v>0.33800000000000002</v>
      </c>
      <c r="O121" s="148">
        <v>1</v>
      </c>
      <c r="P121" s="148" t="s">
        <v>1824</v>
      </c>
      <c r="Q121" s="148">
        <v>1</v>
      </c>
      <c r="R121" s="148">
        <v>7.2</v>
      </c>
      <c r="S121" t="s">
        <v>490</v>
      </c>
      <c r="T121"/>
      <c r="U121">
        <v>61.702500000000001</v>
      </c>
      <c r="V121">
        <v>-157.16972000000001</v>
      </c>
      <c r="W121" s="148" t="s">
        <v>1825</v>
      </c>
      <c r="Y121">
        <f>VLOOKUP(F121,'LOOKUP OPERATOR 05032023'!$A$2:$P$173,16,FALSE)</f>
        <v>375</v>
      </c>
    </row>
    <row r="122" spans="1:25" x14ac:dyDescent="0.3">
      <c r="A122" s="148">
        <v>332270</v>
      </c>
      <c r="B122" s="148" t="s">
        <v>910</v>
      </c>
      <c r="D122" s="148">
        <v>332270</v>
      </c>
      <c r="E122" t="s">
        <v>286</v>
      </c>
      <c r="F122" t="s">
        <v>1583</v>
      </c>
      <c r="H122" t="s">
        <v>281</v>
      </c>
      <c r="I122" t="s">
        <v>1610</v>
      </c>
      <c r="J122" t="s">
        <v>911</v>
      </c>
      <c r="K122" t="b">
        <v>0</v>
      </c>
      <c r="L122" t="b">
        <v>1</v>
      </c>
      <c r="M122" s="172" t="b">
        <v>1</v>
      </c>
      <c r="N122">
        <v>0.16600000000000001</v>
      </c>
      <c r="O122" s="148">
        <v>1</v>
      </c>
      <c r="P122" s="148" t="s">
        <v>1824</v>
      </c>
      <c r="Q122" s="148">
        <v>1</v>
      </c>
      <c r="R122" s="148">
        <v>7.2</v>
      </c>
      <c r="S122" t="s">
        <v>490</v>
      </c>
      <c r="T122"/>
      <c r="U122">
        <v>61.783059999999999</v>
      </c>
      <c r="V122">
        <v>-156.58806000000001</v>
      </c>
      <c r="W122" s="148" t="s">
        <v>1825</v>
      </c>
      <c r="Y122">
        <f>VLOOKUP(F122,'LOOKUP OPERATOR 05032023'!$A$2:$P$173,16,FALSE)</f>
        <v>375</v>
      </c>
    </row>
    <row r="123" spans="1:25" x14ac:dyDescent="0.3">
      <c r="A123" s="148">
        <v>332280</v>
      </c>
      <c r="B123" s="148" t="s">
        <v>912</v>
      </c>
      <c r="C123" s="148">
        <v>6301</v>
      </c>
      <c r="D123" s="148">
        <v>332280</v>
      </c>
      <c r="E123" t="s">
        <v>288</v>
      </c>
      <c r="F123" t="s">
        <v>1525</v>
      </c>
      <c r="G123" s="148">
        <v>13201</v>
      </c>
      <c r="H123" t="s">
        <v>287</v>
      </c>
      <c r="I123" t="s">
        <v>1526</v>
      </c>
      <c r="J123" t="s">
        <v>913</v>
      </c>
      <c r="K123" t="b">
        <v>1</v>
      </c>
      <c r="L123" t="b">
        <v>1</v>
      </c>
      <c r="M123" t="b">
        <v>1</v>
      </c>
      <c r="N123">
        <v>9.9</v>
      </c>
      <c r="O123" s="148">
        <v>1</v>
      </c>
      <c r="P123" s="148" t="s">
        <v>1824</v>
      </c>
      <c r="Q123" s="148">
        <v>1</v>
      </c>
      <c r="R123" s="148">
        <v>7.2</v>
      </c>
      <c r="S123" t="s">
        <v>1498</v>
      </c>
      <c r="T123"/>
      <c r="U123">
        <v>58.730417000000003</v>
      </c>
      <c r="V123">
        <v>-157.00722200000001</v>
      </c>
      <c r="W123" s="148" t="s">
        <v>1825</v>
      </c>
      <c r="Y123">
        <f>VLOOKUP(F123,'LOOKUP OPERATOR 05032023'!$A$2:$P$173,16,FALSE)</f>
        <v>663</v>
      </c>
    </row>
    <row r="124" spans="1:25" x14ac:dyDescent="0.3">
      <c r="A124" s="148">
        <v>332290</v>
      </c>
      <c r="B124" s="148" t="s">
        <v>1296</v>
      </c>
      <c r="D124" s="148">
        <v>332290</v>
      </c>
      <c r="E124" t="s">
        <v>290</v>
      </c>
      <c r="F124" t="s">
        <v>1527</v>
      </c>
      <c r="H124" t="s">
        <v>289</v>
      </c>
      <c r="I124" t="s">
        <v>1528</v>
      </c>
      <c r="J124" t="s">
        <v>631</v>
      </c>
      <c r="K124" t="b">
        <v>0</v>
      </c>
      <c r="L124" t="b">
        <v>1</v>
      </c>
      <c r="M124" s="148" t="s">
        <v>1826</v>
      </c>
      <c r="N124">
        <v>0.25</v>
      </c>
      <c r="O124" s="148">
        <v>1</v>
      </c>
      <c r="P124" s="148" t="s">
        <v>1824</v>
      </c>
      <c r="Q124" s="148">
        <v>1</v>
      </c>
      <c r="R124" s="148">
        <v>7.2</v>
      </c>
      <c r="S124" t="s">
        <v>490</v>
      </c>
      <c r="T124"/>
      <c r="Y124">
        <f>VLOOKUP(F124,'LOOKUP OPERATOR 05032023'!$A$2:$P$173,16,FALSE)</f>
        <v>409</v>
      </c>
    </row>
    <row r="125" spans="1:25" x14ac:dyDescent="0.3">
      <c r="A125" s="148">
        <v>332300</v>
      </c>
      <c r="B125" s="148" t="s">
        <v>915</v>
      </c>
      <c r="D125" s="148">
        <v>332300</v>
      </c>
      <c r="E125" t="s">
        <v>407</v>
      </c>
      <c r="F125" t="s">
        <v>1529</v>
      </c>
      <c r="H125" t="s">
        <v>406</v>
      </c>
      <c r="I125" t="s">
        <v>1530</v>
      </c>
      <c r="J125" t="s">
        <v>916</v>
      </c>
      <c r="K125" t="b">
        <v>0</v>
      </c>
      <c r="L125" t="b">
        <v>1</v>
      </c>
      <c r="M125" s="148" t="s">
        <v>1826</v>
      </c>
      <c r="N125">
        <v>0.57000000000000006</v>
      </c>
      <c r="O125" s="148">
        <v>1</v>
      </c>
      <c r="P125" s="148" t="s">
        <v>1824</v>
      </c>
      <c r="Q125" s="148">
        <v>1</v>
      </c>
      <c r="R125" s="148">
        <v>7.2</v>
      </c>
      <c r="S125" t="s">
        <v>490</v>
      </c>
      <c r="T125"/>
      <c r="U125">
        <v>60.708060000000003</v>
      </c>
      <c r="V125">
        <v>-161.76611</v>
      </c>
      <c r="W125" s="148" t="s">
        <v>1825</v>
      </c>
      <c r="Y125">
        <f>VLOOKUP(F125,'LOOKUP OPERATOR 05032023'!$A$2:$P$173,16,FALSE)</f>
        <v>53</v>
      </c>
    </row>
    <row r="126" spans="1:25" x14ac:dyDescent="0.3">
      <c r="B126" s="148" t="s">
        <v>598</v>
      </c>
      <c r="C126" s="148">
        <v>56146</v>
      </c>
      <c r="E126" t="s">
        <v>88</v>
      </c>
      <c r="F126" t="s">
        <v>1521</v>
      </c>
      <c r="G126" s="148">
        <v>219</v>
      </c>
      <c r="H126" t="s">
        <v>80</v>
      </c>
      <c r="I126" t="s">
        <v>1531</v>
      </c>
      <c r="J126" t="s">
        <v>587</v>
      </c>
      <c r="K126" t="b">
        <v>1</v>
      </c>
      <c r="M126" t="b">
        <v>0</v>
      </c>
      <c r="N126">
        <v>1.3</v>
      </c>
      <c r="O126" s="148">
        <v>1</v>
      </c>
      <c r="P126" s="148" t="s">
        <v>1824</v>
      </c>
      <c r="Q126" s="148">
        <v>1</v>
      </c>
      <c r="R126" s="148">
        <v>12.47</v>
      </c>
      <c r="S126" t="s">
        <v>1498</v>
      </c>
      <c r="T126"/>
      <c r="U126">
        <v>55.489179999999998</v>
      </c>
      <c r="V126">
        <v>-133.1345</v>
      </c>
      <c r="Y126">
        <f>VLOOKUP(F126,'LOOKUP OPERATOR 05032023'!$A$2:$P$173,16,FALSE)</f>
        <v>2</v>
      </c>
    </row>
    <row r="127" spans="1:25" x14ac:dyDescent="0.3">
      <c r="A127" s="148">
        <v>332310</v>
      </c>
      <c r="B127" s="148" t="s">
        <v>917</v>
      </c>
      <c r="D127" s="148">
        <v>332310</v>
      </c>
      <c r="E127" t="s">
        <v>292</v>
      </c>
      <c r="F127" t="s">
        <v>1710</v>
      </c>
      <c r="H127" t="s">
        <v>291</v>
      </c>
      <c r="I127" t="s">
        <v>1711</v>
      </c>
      <c r="J127" t="s">
        <v>918</v>
      </c>
      <c r="K127" t="b">
        <v>0</v>
      </c>
      <c r="L127" t="b">
        <v>1</v>
      </c>
      <c r="M127" s="148" t="s">
        <v>1829</v>
      </c>
      <c r="N127">
        <v>0.92100000000000004</v>
      </c>
      <c r="O127" s="148">
        <v>1</v>
      </c>
      <c r="P127" s="148" t="s">
        <v>1824</v>
      </c>
      <c r="Q127" s="148">
        <v>1</v>
      </c>
      <c r="R127" s="148">
        <v>7.2</v>
      </c>
      <c r="S127" t="s">
        <v>490</v>
      </c>
      <c r="T127"/>
      <c r="U127">
        <v>60.16</v>
      </c>
      <c r="V127">
        <v>-164.26582999999999</v>
      </c>
      <c r="W127" s="148" t="s">
        <v>1825</v>
      </c>
      <c r="Y127">
        <f>VLOOKUP(F127,'LOOKUP OPERATOR 05032023'!$A$2:$P$173,16,FALSE)</f>
        <v>10</v>
      </c>
    </row>
    <row r="128" spans="1:25" x14ac:dyDescent="0.3">
      <c r="A128" s="148">
        <v>332470</v>
      </c>
      <c r="B128" s="148" t="s">
        <v>1037</v>
      </c>
      <c r="D128" s="148">
        <v>332470</v>
      </c>
      <c r="E128" t="s">
        <v>294</v>
      </c>
      <c r="F128" t="s">
        <v>1564</v>
      </c>
      <c r="H128" t="s">
        <v>293</v>
      </c>
      <c r="I128" t="s">
        <v>1565</v>
      </c>
      <c r="J128" t="s">
        <v>1038</v>
      </c>
      <c r="K128" t="b">
        <v>0</v>
      </c>
      <c r="L128" t="b">
        <v>1</v>
      </c>
      <c r="M128" s="148" t="s">
        <v>1829</v>
      </c>
      <c r="N128">
        <v>0.41000000000000003</v>
      </c>
      <c r="O128" s="148">
        <v>1</v>
      </c>
      <c r="P128" s="148" t="s">
        <v>1824</v>
      </c>
      <c r="Q128" s="148">
        <v>1</v>
      </c>
      <c r="R128" s="148">
        <v>7.2</v>
      </c>
      <c r="S128" t="s">
        <v>490</v>
      </c>
      <c r="T128"/>
      <c r="U128">
        <v>55.912779999999998</v>
      </c>
      <c r="V128">
        <v>-159.14555999999999</v>
      </c>
      <c r="W128" s="148" t="s">
        <v>1825</v>
      </c>
      <c r="Y128">
        <f>VLOOKUP(F128,'LOOKUP OPERATOR 05032023'!$A$2:$P$173,16,FALSE)</f>
        <v>13</v>
      </c>
    </row>
    <row r="129" spans="1:25" x14ac:dyDescent="0.3">
      <c r="A129" s="148">
        <v>332320</v>
      </c>
      <c r="B129" s="148" t="s">
        <v>919</v>
      </c>
      <c r="D129" s="148">
        <v>332320</v>
      </c>
      <c r="E129" t="s">
        <v>296</v>
      </c>
      <c r="F129" t="s">
        <v>1534</v>
      </c>
      <c r="H129" t="s">
        <v>295</v>
      </c>
      <c r="I129" t="s">
        <v>1535</v>
      </c>
      <c r="J129" t="s">
        <v>920</v>
      </c>
      <c r="K129" t="b">
        <v>0</v>
      </c>
      <c r="L129" t="b">
        <v>1</v>
      </c>
      <c r="M129" s="148" t="s">
        <v>1826</v>
      </c>
      <c r="N129">
        <v>0.3</v>
      </c>
      <c r="O129" s="148">
        <v>1</v>
      </c>
      <c r="P129" s="148" t="s">
        <v>1824</v>
      </c>
      <c r="Q129" s="148">
        <v>1</v>
      </c>
      <c r="R129" s="148">
        <v>7.2</v>
      </c>
      <c r="S129" t="s">
        <v>490</v>
      </c>
      <c r="T129"/>
      <c r="U129">
        <v>56.001939999999998</v>
      </c>
      <c r="V129">
        <v>-161.20277999999999</v>
      </c>
      <c r="W129" s="148" t="s">
        <v>1825</v>
      </c>
      <c r="Y129">
        <f>VLOOKUP(F129,'LOOKUP OPERATOR 05032023'!$A$2:$P$173,16,FALSE)</f>
        <v>32</v>
      </c>
    </row>
    <row r="130" spans="1:25" x14ac:dyDescent="0.3">
      <c r="A130" s="148">
        <v>332110</v>
      </c>
      <c r="B130" s="148" t="s">
        <v>921</v>
      </c>
      <c r="D130" s="148">
        <v>332110</v>
      </c>
      <c r="E130" t="s">
        <v>298</v>
      </c>
      <c r="F130" t="s">
        <v>1795</v>
      </c>
      <c r="H130" t="s">
        <v>297</v>
      </c>
      <c r="I130" t="s">
        <v>1796</v>
      </c>
      <c r="J130" t="s">
        <v>922</v>
      </c>
      <c r="K130" t="b">
        <v>0</v>
      </c>
      <c r="L130" t="b">
        <v>1</v>
      </c>
      <c r="M130" s="172" t="s">
        <v>1829</v>
      </c>
      <c r="N130">
        <v>0.42</v>
      </c>
      <c r="O130" s="148">
        <v>1</v>
      </c>
      <c r="P130" s="148" t="s">
        <v>1824</v>
      </c>
      <c r="Q130" s="148">
        <v>1</v>
      </c>
      <c r="R130" s="148">
        <v>7.2</v>
      </c>
      <c r="S130" t="s">
        <v>490</v>
      </c>
      <c r="T130"/>
      <c r="U130">
        <v>59.728610000000003</v>
      </c>
      <c r="V130">
        <v>-157.28443999999999</v>
      </c>
      <c r="W130" s="148" t="s">
        <v>1825</v>
      </c>
      <c r="Y130">
        <f>VLOOKUP(F130,'LOOKUP OPERATOR 05032023'!$A$2:$P$173,16,FALSE)</f>
        <v>16</v>
      </c>
    </row>
    <row r="131" spans="1:25" x14ac:dyDescent="0.3">
      <c r="A131" s="148">
        <v>332330</v>
      </c>
      <c r="B131" s="148" t="s">
        <v>923</v>
      </c>
      <c r="D131" s="148">
        <v>332330</v>
      </c>
      <c r="E131" t="s">
        <v>300</v>
      </c>
      <c r="F131" t="s">
        <v>1540</v>
      </c>
      <c r="H131" t="s">
        <v>299</v>
      </c>
      <c r="I131" t="s">
        <v>1541</v>
      </c>
      <c r="J131" t="s">
        <v>924</v>
      </c>
      <c r="K131" t="b">
        <v>0</v>
      </c>
      <c r="L131" t="b">
        <v>1</v>
      </c>
      <c r="M131" s="148" t="s">
        <v>1826</v>
      </c>
      <c r="N131">
        <v>0.3</v>
      </c>
      <c r="O131" s="148">
        <v>1</v>
      </c>
      <c r="P131" s="148" t="s">
        <v>1824</v>
      </c>
      <c r="Q131" s="148">
        <v>1</v>
      </c>
      <c r="R131" s="148">
        <v>7.2</v>
      </c>
      <c r="S131" t="s">
        <v>490</v>
      </c>
      <c r="T131"/>
      <c r="W131" s="148" t="s">
        <v>1825</v>
      </c>
      <c r="Y131">
        <f>VLOOKUP(F131,'LOOKUP OPERATOR 05032023'!$A$2:$P$173,16,FALSE)</f>
        <v>18</v>
      </c>
    </row>
    <row r="132" spans="1:25" x14ac:dyDescent="0.3">
      <c r="A132" s="148">
        <v>332340</v>
      </c>
      <c r="B132" s="148" t="s">
        <v>925</v>
      </c>
      <c r="C132" s="148">
        <v>90</v>
      </c>
      <c r="D132" s="148">
        <v>332340</v>
      </c>
      <c r="E132" t="s">
        <v>302</v>
      </c>
      <c r="F132" t="s">
        <v>1545</v>
      </c>
      <c r="G132" s="148">
        <v>13642</v>
      </c>
      <c r="H132" t="s">
        <v>301</v>
      </c>
      <c r="I132" t="s">
        <v>1546</v>
      </c>
      <c r="J132" t="s">
        <v>926</v>
      </c>
      <c r="K132" t="b">
        <v>1</v>
      </c>
      <c r="L132" t="b">
        <v>1</v>
      </c>
      <c r="M132" t="b">
        <v>0</v>
      </c>
      <c r="N132">
        <v>19.2</v>
      </c>
      <c r="O132" s="148">
        <v>1</v>
      </c>
      <c r="P132" s="148" t="s">
        <v>1824</v>
      </c>
      <c r="Q132" s="148">
        <v>1</v>
      </c>
      <c r="R132" s="148">
        <v>4</v>
      </c>
      <c r="S132" t="s">
        <v>1498</v>
      </c>
      <c r="T132"/>
      <c r="U132">
        <v>64.505330999999998</v>
      </c>
      <c r="V132">
        <v>-165.42981399999999</v>
      </c>
      <c r="W132" s="148" t="s">
        <v>1825</v>
      </c>
      <c r="Y132">
        <f>VLOOKUP(F132,'LOOKUP OPERATOR 05032023'!$A$2:$P$173,16,FALSE)</f>
        <v>0</v>
      </c>
    </row>
    <row r="133" spans="1:25" x14ac:dyDescent="0.3">
      <c r="A133" s="148">
        <v>332350</v>
      </c>
      <c r="B133" s="148" t="s">
        <v>927</v>
      </c>
      <c r="C133" s="148">
        <v>7487</v>
      </c>
      <c r="D133" s="148">
        <v>332350</v>
      </c>
      <c r="E133" t="s">
        <v>304</v>
      </c>
      <c r="F133" t="s">
        <v>1551</v>
      </c>
      <c r="G133" s="148">
        <v>26616</v>
      </c>
      <c r="H133" t="s">
        <v>303</v>
      </c>
      <c r="I133" t="s">
        <v>1643</v>
      </c>
      <c r="J133" t="s">
        <v>928</v>
      </c>
      <c r="K133" t="b">
        <v>1</v>
      </c>
      <c r="L133" t="b">
        <v>1</v>
      </c>
      <c r="M133" s="136" t="b">
        <v>0</v>
      </c>
      <c r="N133">
        <v>2.7949999999999999</v>
      </c>
      <c r="O133" s="148">
        <v>1</v>
      </c>
      <c r="P133" s="148" t="s">
        <v>1824</v>
      </c>
      <c r="Q133" s="148">
        <v>1</v>
      </c>
      <c r="R133" s="148">
        <v>4.16</v>
      </c>
      <c r="S133" t="s">
        <v>1498</v>
      </c>
      <c r="T133"/>
      <c r="U133">
        <v>68.137950000000004</v>
      </c>
      <c r="V133">
        <v>-151.741017</v>
      </c>
      <c r="W133" s="148" t="s">
        <v>1825</v>
      </c>
      <c r="Y133">
        <f>VLOOKUP(F133,'LOOKUP OPERATOR 05032023'!$A$2:$P$173,16,FALSE)</f>
        <v>121</v>
      </c>
    </row>
    <row r="134" spans="1:25" x14ac:dyDescent="0.3">
      <c r="A134" s="148">
        <v>332360</v>
      </c>
      <c r="B134" s="148" t="s">
        <v>929</v>
      </c>
      <c r="C134" s="148">
        <v>7482</v>
      </c>
      <c r="D134" s="148">
        <v>332360</v>
      </c>
      <c r="E134" t="s">
        <v>305</v>
      </c>
      <c r="F134" t="s">
        <v>1551</v>
      </c>
      <c r="G134" s="148">
        <v>26616</v>
      </c>
      <c r="H134" t="s">
        <v>303</v>
      </c>
      <c r="I134" t="s">
        <v>1693</v>
      </c>
      <c r="J134" t="s">
        <v>930</v>
      </c>
      <c r="K134" t="b">
        <v>1</v>
      </c>
      <c r="L134" t="b">
        <v>1</v>
      </c>
      <c r="M134" t="b">
        <v>0</v>
      </c>
      <c r="N134">
        <v>3.37</v>
      </c>
      <c r="O134" s="148">
        <v>1</v>
      </c>
      <c r="P134" s="148" t="s">
        <v>1824</v>
      </c>
      <c r="Q134" s="148">
        <v>1</v>
      </c>
      <c r="R134" s="148">
        <v>4.16</v>
      </c>
      <c r="S134" t="s">
        <v>1498</v>
      </c>
      <c r="T134"/>
      <c r="U134">
        <v>70.482600000000005</v>
      </c>
      <c r="V134">
        <v>-157.42519999999999</v>
      </c>
      <c r="W134" s="148" t="s">
        <v>1825</v>
      </c>
      <c r="Y134">
        <f>VLOOKUP(F134,'LOOKUP OPERATOR 05032023'!$A$2:$P$173,16,FALSE)</f>
        <v>121</v>
      </c>
    </row>
    <row r="135" spans="1:25" x14ac:dyDescent="0.3">
      <c r="A135" s="148">
        <v>332370</v>
      </c>
      <c r="B135" s="148" t="s">
        <v>931</v>
      </c>
      <c r="C135" s="148">
        <v>7483</v>
      </c>
      <c r="D135" s="148">
        <v>332370</v>
      </c>
      <c r="E135" t="s">
        <v>306</v>
      </c>
      <c r="F135" t="s">
        <v>1551</v>
      </c>
      <c r="G135" s="148">
        <v>26616</v>
      </c>
      <c r="H135" t="s">
        <v>303</v>
      </c>
      <c r="I135" t="s">
        <v>1778</v>
      </c>
      <c r="J135" t="s">
        <v>932</v>
      </c>
      <c r="K135" t="b">
        <v>1</v>
      </c>
      <c r="L135" t="b">
        <v>1</v>
      </c>
      <c r="M135" s="136" t="b">
        <v>0</v>
      </c>
      <c r="N135">
        <v>2.72</v>
      </c>
      <c r="O135" s="148">
        <v>1</v>
      </c>
      <c r="P135" s="148" t="s">
        <v>1824</v>
      </c>
      <c r="Q135" s="148">
        <v>1</v>
      </c>
      <c r="R135" s="148">
        <v>4.16</v>
      </c>
      <c r="S135" t="s">
        <v>1498</v>
      </c>
      <c r="T135"/>
      <c r="U135">
        <v>70.125617000000005</v>
      </c>
      <c r="V135">
        <v>-143.619033</v>
      </c>
      <c r="W135" s="148" t="s">
        <v>1825</v>
      </c>
      <c r="Y135">
        <f>VLOOKUP(F135,'LOOKUP OPERATOR 05032023'!$A$2:$P$173,16,FALSE)</f>
        <v>121</v>
      </c>
    </row>
    <row r="136" spans="1:25" x14ac:dyDescent="0.3">
      <c r="A136" s="148">
        <v>332380</v>
      </c>
      <c r="B136" s="148" t="s">
        <v>933</v>
      </c>
      <c r="C136" s="148">
        <v>7484</v>
      </c>
      <c r="D136" s="148">
        <v>332380</v>
      </c>
      <c r="E136" t="s">
        <v>307</v>
      </c>
      <c r="F136" t="s">
        <v>1551</v>
      </c>
      <c r="G136" s="148">
        <v>26616</v>
      </c>
      <c r="H136" t="s">
        <v>303</v>
      </c>
      <c r="I136" t="s">
        <v>1552</v>
      </c>
      <c r="J136" t="s">
        <v>934</v>
      </c>
      <c r="K136" t="b">
        <v>1</v>
      </c>
      <c r="L136" t="b">
        <v>1</v>
      </c>
      <c r="M136" s="136" t="b">
        <v>0</v>
      </c>
      <c r="N136">
        <v>4.4000000000000004</v>
      </c>
      <c r="O136" s="148">
        <v>1</v>
      </c>
      <c r="P136" s="148" t="s">
        <v>1824</v>
      </c>
      <c r="Q136" s="148">
        <v>1</v>
      </c>
      <c r="R136" s="148">
        <v>4.16</v>
      </c>
      <c r="S136" t="s">
        <v>1498</v>
      </c>
      <c r="T136"/>
      <c r="U136">
        <v>70.220564999999993</v>
      </c>
      <c r="V136">
        <v>-150.993492</v>
      </c>
      <c r="W136" s="148" t="s">
        <v>1825</v>
      </c>
      <c r="Y136">
        <f>VLOOKUP(F136,'LOOKUP OPERATOR 05032023'!$A$2:$P$173,16,FALSE)</f>
        <v>121</v>
      </c>
    </row>
    <row r="137" spans="1:25" x14ac:dyDescent="0.3">
      <c r="A137" s="148">
        <v>331120</v>
      </c>
      <c r="B137" s="148" t="s">
        <v>599</v>
      </c>
      <c r="C137" s="148">
        <v>69</v>
      </c>
      <c r="D137" s="148">
        <v>331120</v>
      </c>
      <c r="E137" t="s">
        <v>89</v>
      </c>
      <c r="F137" t="s">
        <v>1521</v>
      </c>
      <c r="G137" s="148">
        <v>219</v>
      </c>
      <c r="H137" t="s">
        <v>80</v>
      </c>
      <c r="I137" t="s">
        <v>1605</v>
      </c>
      <c r="J137" t="s">
        <v>591</v>
      </c>
      <c r="K137" t="b">
        <v>1</v>
      </c>
      <c r="L137" t="b">
        <v>1</v>
      </c>
      <c r="M137" t="b">
        <v>0</v>
      </c>
      <c r="N137">
        <v>6.2</v>
      </c>
      <c r="O137" s="148">
        <v>1</v>
      </c>
      <c r="P137" s="148" t="s">
        <v>1824</v>
      </c>
      <c r="Q137" s="148">
        <v>1</v>
      </c>
      <c r="R137" s="148">
        <v>12.47</v>
      </c>
      <c r="S137" t="s">
        <v>1498</v>
      </c>
      <c r="T137"/>
      <c r="U137">
        <v>59.235931000000001</v>
      </c>
      <c r="V137">
        <v>-135.44622799999999</v>
      </c>
      <c r="W137" s="148" t="s">
        <v>1825</v>
      </c>
      <c r="X137" t="s">
        <v>1846</v>
      </c>
      <c r="Y137">
        <f>VLOOKUP(F137,'LOOKUP OPERATOR 05032023'!$A$2:$P$173,16,FALSE)</f>
        <v>2</v>
      </c>
    </row>
    <row r="138" spans="1:25" x14ac:dyDescent="0.3">
      <c r="A138" s="148">
        <v>332390</v>
      </c>
      <c r="B138" s="148" t="s">
        <v>935</v>
      </c>
      <c r="C138" s="148">
        <v>7485</v>
      </c>
      <c r="D138" s="148">
        <v>332390</v>
      </c>
      <c r="E138" t="s">
        <v>308</v>
      </c>
      <c r="F138" t="s">
        <v>1551</v>
      </c>
      <c r="G138" s="148">
        <v>26616</v>
      </c>
      <c r="H138" t="s">
        <v>303</v>
      </c>
      <c r="I138" t="s">
        <v>1574</v>
      </c>
      <c r="J138" t="s">
        <v>936</v>
      </c>
      <c r="K138" t="b">
        <v>1</v>
      </c>
      <c r="L138" t="b">
        <v>1</v>
      </c>
      <c r="M138" t="b">
        <v>1</v>
      </c>
      <c r="N138">
        <v>3.1</v>
      </c>
      <c r="O138" s="148">
        <v>1</v>
      </c>
      <c r="P138" s="148" t="s">
        <v>1824</v>
      </c>
      <c r="Q138" s="148">
        <v>1</v>
      </c>
      <c r="R138" s="148">
        <v>4.16</v>
      </c>
      <c r="S138" t="s">
        <v>1498</v>
      </c>
      <c r="T138"/>
      <c r="U138">
        <v>68.348423999999994</v>
      </c>
      <c r="V138">
        <v>-166.737211</v>
      </c>
      <c r="W138" s="148" t="s">
        <v>1825</v>
      </c>
      <c r="Y138">
        <f>VLOOKUP(F138,'LOOKUP OPERATOR 05032023'!$A$2:$P$173,16,FALSE)</f>
        <v>121</v>
      </c>
    </row>
    <row r="139" spans="1:25" x14ac:dyDescent="0.3">
      <c r="A139" s="148">
        <v>332400</v>
      </c>
      <c r="B139" s="148" t="s">
        <v>937</v>
      </c>
      <c r="C139" s="148">
        <v>7486</v>
      </c>
      <c r="D139" s="148">
        <v>332400</v>
      </c>
      <c r="E139" t="s">
        <v>309</v>
      </c>
      <c r="F139" t="s">
        <v>1551</v>
      </c>
      <c r="G139" s="148">
        <v>26616</v>
      </c>
      <c r="H139" t="s">
        <v>303</v>
      </c>
      <c r="I139" t="s">
        <v>1575</v>
      </c>
      <c r="J139" t="s">
        <v>938</v>
      </c>
      <c r="K139" t="b">
        <v>1</v>
      </c>
      <c r="L139" t="b">
        <v>1</v>
      </c>
      <c r="M139" t="b">
        <v>1</v>
      </c>
      <c r="N139">
        <v>2.4</v>
      </c>
      <c r="O139" s="148">
        <v>1</v>
      </c>
      <c r="P139" s="148" t="s">
        <v>1824</v>
      </c>
      <c r="Q139" s="148">
        <v>1</v>
      </c>
      <c r="R139" s="148">
        <v>4.16</v>
      </c>
      <c r="S139" t="s">
        <v>1498</v>
      </c>
      <c r="T139"/>
      <c r="U139">
        <v>69.740832999999995</v>
      </c>
      <c r="V139">
        <v>-163.005833</v>
      </c>
      <c r="W139" s="148" t="s">
        <v>1825</v>
      </c>
      <c r="Y139">
        <f>VLOOKUP(F139,'LOOKUP OPERATOR 05032023'!$A$2:$P$173,16,FALSE)</f>
        <v>121</v>
      </c>
    </row>
    <row r="140" spans="1:25" x14ac:dyDescent="0.3">
      <c r="A140" s="148">
        <v>332410</v>
      </c>
      <c r="B140" s="148" t="s">
        <v>939</v>
      </c>
      <c r="C140" s="148">
        <v>7488</v>
      </c>
      <c r="D140" s="148">
        <v>332410</v>
      </c>
      <c r="E140" t="s">
        <v>310</v>
      </c>
      <c r="F140" t="s">
        <v>1551</v>
      </c>
      <c r="G140" s="148">
        <v>26616</v>
      </c>
      <c r="H140" t="s">
        <v>303</v>
      </c>
      <c r="I140" t="s">
        <v>1640</v>
      </c>
      <c r="J140" t="s">
        <v>940</v>
      </c>
      <c r="K140" t="b">
        <v>1</v>
      </c>
      <c r="L140" t="b">
        <v>1</v>
      </c>
      <c r="M140" t="b">
        <v>1</v>
      </c>
      <c r="N140">
        <v>3.11</v>
      </c>
      <c r="O140" s="148">
        <v>1</v>
      </c>
      <c r="P140" s="148" t="s">
        <v>1824</v>
      </c>
      <c r="Q140" s="148">
        <v>1</v>
      </c>
      <c r="R140" s="148">
        <v>12.47</v>
      </c>
      <c r="S140" t="s">
        <v>1498</v>
      </c>
      <c r="T140"/>
      <c r="U140">
        <v>70.642876999999999</v>
      </c>
      <c r="V140">
        <v>-160.02046100000001</v>
      </c>
      <c r="W140" s="148" t="s">
        <v>1825</v>
      </c>
      <c r="Y140">
        <f>VLOOKUP(F140,'LOOKUP OPERATOR 05032023'!$A$2:$P$173,16,FALSE)</f>
        <v>121</v>
      </c>
    </row>
    <row r="141" spans="1:25" x14ac:dyDescent="0.3">
      <c r="A141" s="148">
        <v>332420</v>
      </c>
      <c r="B141" s="148" t="s">
        <v>941</v>
      </c>
      <c r="D141" s="148">
        <v>332420</v>
      </c>
      <c r="E141" t="s">
        <v>312</v>
      </c>
      <c r="F141" t="s">
        <v>1554</v>
      </c>
      <c r="H141" t="s">
        <v>311</v>
      </c>
      <c r="I141" t="s">
        <v>1555</v>
      </c>
      <c r="J141" t="s">
        <v>942</v>
      </c>
      <c r="K141" t="b">
        <v>0</v>
      </c>
      <c r="L141" t="b">
        <v>1</v>
      </c>
      <c r="M141" s="148" t="s">
        <v>1829</v>
      </c>
      <c r="N141">
        <v>0.84</v>
      </c>
      <c r="O141" s="148">
        <v>1</v>
      </c>
      <c r="P141" s="148" t="s">
        <v>1824</v>
      </c>
      <c r="Q141" s="148">
        <v>1</v>
      </c>
      <c r="R141" s="148">
        <v>7.2</v>
      </c>
      <c r="S141" t="s">
        <v>490</v>
      </c>
      <c r="T141"/>
      <c r="U141">
        <v>62.533610000000003</v>
      </c>
      <c r="V141">
        <v>-164.84110999999999</v>
      </c>
      <c r="W141" s="148" t="s">
        <v>1825</v>
      </c>
      <c r="Y141">
        <f>VLOOKUP(F141,'LOOKUP OPERATOR 05032023'!$A$2:$P$173,16,FALSE)</f>
        <v>108</v>
      </c>
    </row>
    <row r="142" spans="1:25" x14ac:dyDescent="0.3">
      <c r="A142" s="148">
        <v>332430</v>
      </c>
      <c r="B142" s="148" t="s">
        <v>943</v>
      </c>
      <c r="C142" s="148">
        <v>109</v>
      </c>
      <c r="D142" s="148">
        <v>332430</v>
      </c>
      <c r="E142" t="s">
        <v>314</v>
      </c>
      <c r="F142" t="s">
        <v>1737</v>
      </c>
      <c r="G142" s="148">
        <v>13870</v>
      </c>
      <c r="H142" t="s">
        <v>313</v>
      </c>
      <c r="I142" t="s">
        <v>1738</v>
      </c>
      <c r="J142" t="s">
        <v>944</v>
      </c>
      <c r="K142" t="b">
        <v>1</v>
      </c>
      <c r="L142" t="b">
        <v>1</v>
      </c>
      <c r="M142" t="b">
        <v>1</v>
      </c>
      <c r="N142">
        <v>6.6</v>
      </c>
      <c r="O142" s="148">
        <v>1</v>
      </c>
      <c r="P142" s="148" t="s">
        <v>1824</v>
      </c>
      <c r="Q142" s="148">
        <v>1</v>
      </c>
      <c r="R142" s="148">
        <v>12</v>
      </c>
      <c r="S142" t="s">
        <v>1498</v>
      </c>
      <c r="T142"/>
      <c r="U142">
        <v>59.042914000000003</v>
      </c>
      <c r="V142">
        <v>-158.46859699999999</v>
      </c>
      <c r="W142" s="148" t="s">
        <v>1825</v>
      </c>
      <c r="Y142">
        <f>VLOOKUP(F142,'LOOKUP OPERATOR 05032023'!$A$2:$P$173,16,FALSE)</f>
        <v>640</v>
      </c>
    </row>
    <row r="143" spans="1:25" x14ac:dyDescent="0.3">
      <c r="A143" s="148">
        <v>332440</v>
      </c>
      <c r="B143" s="148" t="s">
        <v>946</v>
      </c>
      <c r="D143" s="148">
        <v>332440</v>
      </c>
      <c r="E143" t="s">
        <v>316</v>
      </c>
      <c r="F143" t="s">
        <v>1558</v>
      </c>
      <c r="H143" t="s">
        <v>315</v>
      </c>
      <c r="I143" t="s">
        <v>1559</v>
      </c>
      <c r="J143" t="s">
        <v>947</v>
      </c>
      <c r="K143" t="b">
        <v>0</v>
      </c>
      <c r="L143" t="b">
        <v>1</v>
      </c>
      <c r="M143" s="148" t="s">
        <v>1826</v>
      </c>
      <c r="N143">
        <v>0.35100000000000003</v>
      </c>
      <c r="O143" s="148">
        <v>1</v>
      </c>
      <c r="P143" s="148" t="s">
        <v>1824</v>
      </c>
      <c r="Q143" s="148">
        <v>1</v>
      </c>
      <c r="R143" s="148">
        <v>7.2</v>
      </c>
      <c r="S143" t="s">
        <v>490</v>
      </c>
      <c r="T143"/>
      <c r="U143">
        <v>57.923609999999996</v>
      </c>
      <c r="V143">
        <v>-152.50221999999999</v>
      </c>
      <c r="W143" s="148" t="s">
        <v>1825</v>
      </c>
      <c r="Y143">
        <f>VLOOKUP(F143,'LOOKUP OPERATOR 05032023'!$A$2:$P$173,16,FALSE)</f>
        <v>0</v>
      </c>
    </row>
    <row r="144" spans="1:25" x14ac:dyDescent="0.3">
      <c r="B144" s="148" t="s">
        <v>1415</v>
      </c>
      <c r="E144" s="215" t="s">
        <v>1847</v>
      </c>
      <c r="F144" t="s">
        <v>1848</v>
      </c>
      <c r="H144" t="s">
        <v>1849</v>
      </c>
      <c r="K144" t="b">
        <v>0</v>
      </c>
      <c r="L144" t="b">
        <v>0</v>
      </c>
      <c r="M144" t="b">
        <v>0</v>
      </c>
      <c r="S144" t="s">
        <v>490</v>
      </c>
      <c r="T144"/>
      <c r="Y144">
        <f>VLOOKUP(F144,'LOOKUP OPERATOR 05032023'!$A$2:$P$173,16,FALSE)</f>
        <v>227</v>
      </c>
    </row>
    <row r="145" spans="1:25" x14ac:dyDescent="0.3">
      <c r="A145" s="148">
        <v>332450</v>
      </c>
      <c r="B145" s="148" t="s">
        <v>948</v>
      </c>
      <c r="D145" s="148">
        <v>332450</v>
      </c>
      <c r="E145" t="s">
        <v>318</v>
      </c>
      <c r="F145" t="s">
        <v>1560</v>
      </c>
      <c r="H145" t="s">
        <v>317</v>
      </c>
      <c r="I145" t="s">
        <v>1561</v>
      </c>
      <c r="J145" t="s">
        <v>949</v>
      </c>
      <c r="K145" t="b">
        <v>0</v>
      </c>
      <c r="L145" t="b">
        <v>1</v>
      </c>
      <c r="M145" s="148" t="b">
        <v>1</v>
      </c>
      <c r="N145">
        <v>0.21099999999999999</v>
      </c>
      <c r="O145" s="148">
        <v>1</v>
      </c>
      <c r="P145" s="148" t="s">
        <v>1824</v>
      </c>
      <c r="Q145" s="148">
        <v>1</v>
      </c>
      <c r="S145" t="s">
        <v>490</v>
      </c>
      <c r="T145"/>
      <c r="U145">
        <v>59.787219999999998</v>
      </c>
      <c r="V145">
        <v>-154.10611</v>
      </c>
      <c r="W145" s="148" t="s">
        <v>1825</v>
      </c>
      <c r="Y145">
        <f>VLOOKUP(F145,'LOOKUP OPERATOR 05032023'!$A$2:$P$173,16,FALSE)</f>
        <v>227</v>
      </c>
    </row>
    <row r="146" spans="1:25" x14ac:dyDescent="0.3">
      <c r="A146" s="148">
        <v>332460</v>
      </c>
      <c r="B146" s="148" t="s">
        <v>950</v>
      </c>
      <c r="C146" s="148">
        <v>6702</v>
      </c>
      <c r="D146" s="148">
        <v>332460</v>
      </c>
      <c r="E146" t="s">
        <v>320</v>
      </c>
      <c r="F146" t="s">
        <v>1562</v>
      </c>
      <c r="G146" s="148">
        <v>29297</v>
      </c>
      <c r="H146" t="s">
        <v>319</v>
      </c>
      <c r="I146" t="s">
        <v>1563</v>
      </c>
      <c r="J146" t="s">
        <v>951</v>
      </c>
      <c r="K146" t="b">
        <v>1</v>
      </c>
      <c r="L146" t="b">
        <v>1</v>
      </c>
      <c r="M146" t="b">
        <v>0</v>
      </c>
      <c r="N146">
        <v>1.7</v>
      </c>
      <c r="O146" s="148">
        <v>1</v>
      </c>
      <c r="P146" s="148" t="s">
        <v>1824</v>
      </c>
      <c r="Q146" s="148">
        <v>1</v>
      </c>
      <c r="R146" s="148">
        <v>2.4</v>
      </c>
      <c r="S146" t="s">
        <v>1498</v>
      </c>
      <c r="T146"/>
      <c r="U146">
        <v>57.957197000000001</v>
      </c>
      <c r="V146">
        <v>-136.22009499999999</v>
      </c>
      <c r="W146" s="148" t="s">
        <v>1825</v>
      </c>
      <c r="Y146">
        <f>VLOOKUP(F146,'LOOKUP OPERATOR 05032023'!$A$2:$P$173,16,FALSE)</f>
        <v>726</v>
      </c>
    </row>
    <row r="147" spans="1:25" x14ac:dyDescent="0.3">
      <c r="B147" s="148" t="s">
        <v>952</v>
      </c>
      <c r="C147" s="148">
        <v>91</v>
      </c>
      <c r="E147" t="s">
        <v>322</v>
      </c>
      <c r="F147" t="s">
        <v>1659</v>
      </c>
      <c r="G147" s="148">
        <v>14856</v>
      </c>
      <c r="H147" t="s">
        <v>321</v>
      </c>
      <c r="I147" t="s">
        <v>1660</v>
      </c>
      <c r="J147" t="s">
        <v>849</v>
      </c>
      <c r="K147" t="b">
        <v>1</v>
      </c>
      <c r="L147" t="b">
        <v>0</v>
      </c>
      <c r="M147" t="b">
        <v>0</v>
      </c>
      <c r="N147">
        <v>14.5</v>
      </c>
      <c r="O147" s="148">
        <v>1</v>
      </c>
      <c r="P147" s="148" t="s">
        <v>1824</v>
      </c>
      <c r="Q147" s="148">
        <v>1</v>
      </c>
      <c r="R147" s="148">
        <v>24.9</v>
      </c>
      <c r="S147" t="s">
        <v>1498</v>
      </c>
      <c r="T147"/>
      <c r="U147">
        <v>56.811039999999998</v>
      </c>
      <c r="V147">
        <v>-132.95709099999999</v>
      </c>
      <c r="Y147">
        <f>VLOOKUP(F147,'LOOKUP OPERATOR 05032023'!$A$2:$P$173,16,FALSE)</f>
        <v>0</v>
      </c>
    </row>
    <row r="148" spans="1:25" x14ac:dyDescent="0.3">
      <c r="A148" s="148">
        <v>331150</v>
      </c>
      <c r="B148" s="148" t="s">
        <v>600</v>
      </c>
      <c r="C148" s="148">
        <v>423</v>
      </c>
      <c r="D148" s="148">
        <v>331150</v>
      </c>
      <c r="E148" t="s">
        <v>92</v>
      </c>
      <c r="F148" t="s">
        <v>1521</v>
      </c>
      <c r="G148" s="148">
        <v>219</v>
      </c>
      <c r="H148" t="s">
        <v>80</v>
      </c>
      <c r="I148" t="s">
        <v>1531</v>
      </c>
      <c r="J148" t="s">
        <v>587</v>
      </c>
      <c r="K148" t="b">
        <v>1</v>
      </c>
      <c r="L148" t="b">
        <v>1</v>
      </c>
      <c r="M148" t="b">
        <v>0</v>
      </c>
      <c r="N148">
        <v>1</v>
      </c>
      <c r="O148" s="148">
        <v>1</v>
      </c>
      <c r="P148" s="148" t="s">
        <v>1824</v>
      </c>
      <c r="Q148" s="148">
        <v>1</v>
      </c>
      <c r="R148" s="148">
        <v>2.4</v>
      </c>
      <c r="S148" t="s">
        <v>1498</v>
      </c>
      <c r="T148"/>
      <c r="U148">
        <v>55.204937000000001</v>
      </c>
      <c r="V148">
        <v>-132.82143500000001</v>
      </c>
      <c r="Y148">
        <f>VLOOKUP(F148,'LOOKUP OPERATOR 05032023'!$A$2:$P$173,16,FALSE)</f>
        <v>2</v>
      </c>
    </row>
    <row r="149" spans="1:25" x14ac:dyDescent="0.3">
      <c r="A149" s="148">
        <v>332480</v>
      </c>
      <c r="B149" s="148" t="s">
        <v>955</v>
      </c>
      <c r="D149" s="148">
        <v>332480</v>
      </c>
      <c r="E149" t="s">
        <v>325</v>
      </c>
      <c r="F149" t="s">
        <v>1566</v>
      </c>
      <c r="H149" t="s">
        <v>324</v>
      </c>
      <c r="I149" t="s">
        <v>1567</v>
      </c>
      <c r="J149" t="s">
        <v>956</v>
      </c>
      <c r="K149" t="b">
        <v>0</v>
      </c>
      <c r="L149" t="b">
        <v>1</v>
      </c>
      <c r="M149" s="148" t="s">
        <v>1829</v>
      </c>
      <c r="N149">
        <v>0.246</v>
      </c>
      <c r="O149" s="148">
        <v>1</v>
      </c>
      <c r="P149" s="148" t="s">
        <v>1824</v>
      </c>
      <c r="Q149" s="148">
        <v>1</v>
      </c>
      <c r="R149" s="148">
        <v>7.2</v>
      </c>
      <c r="S149" t="s">
        <v>490</v>
      </c>
      <c r="T149"/>
      <c r="U149">
        <v>57.564169999999997</v>
      </c>
      <c r="V149">
        <v>-157.57917</v>
      </c>
      <c r="W149" s="148" t="s">
        <v>1825</v>
      </c>
      <c r="Y149">
        <f>VLOOKUP(F149,'LOOKUP OPERATOR 05032023'!$A$2:$P$173,16,FALSE)</f>
        <v>0</v>
      </c>
    </row>
    <row r="150" spans="1:25" x14ac:dyDescent="0.3">
      <c r="A150" s="148">
        <v>332490</v>
      </c>
      <c r="B150" s="148" t="s">
        <v>1297</v>
      </c>
      <c r="D150" s="148">
        <v>332490</v>
      </c>
      <c r="E150" t="s">
        <v>327</v>
      </c>
      <c r="F150" t="s">
        <v>1572</v>
      </c>
      <c r="H150" t="s">
        <v>326</v>
      </c>
      <c r="I150" t="s">
        <v>1573</v>
      </c>
      <c r="J150" t="s">
        <v>1298</v>
      </c>
      <c r="K150" t="b">
        <v>0</v>
      </c>
      <c r="L150" t="b">
        <v>1</v>
      </c>
      <c r="M150" s="172" t="s">
        <v>1829</v>
      </c>
      <c r="N150">
        <v>0.14000000000000001</v>
      </c>
      <c r="O150" s="148">
        <v>1</v>
      </c>
      <c r="P150" s="148" t="s">
        <v>1824</v>
      </c>
      <c r="Q150" s="148">
        <v>1</v>
      </c>
      <c r="S150" t="s">
        <v>490</v>
      </c>
      <c r="T150"/>
      <c r="U150">
        <v>59.013060000000003</v>
      </c>
      <c r="V150">
        <v>-161.81639000000001</v>
      </c>
      <c r="W150" s="148" t="s">
        <v>1825</v>
      </c>
      <c r="Y150">
        <f>VLOOKUP(F150,'LOOKUP OPERATOR 05032023'!$A$2:$P$173,16,FALSE)</f>
        <v>0</v>
      </c>
    </row>
    <row r="151" spans="1:25" x14ac:dyDescent="0.3">
      <c r="A151" s="148">
        <v>332500</v>
      </c>
      <c r="B151" s="148" t="s">
        <v>957</v>
      </c>
      <c r="D151" s="148">
        <v>332500</v>
      </c>
      <c r="E151" t="s">
        <v>329</v>
      </c>
      <c r="F151" t="s">
        <v>1578</v>
      </c>
      <c r="H151" t="s">
        <v>328</v>
      </c>
      <c r="I151" t="s">
        <v>1579</v>
      </c>
      <c r="J151" t="s">
        <v>958</v>
      </c>
      <c r="K151" t="b">
        <v>0</v>
      </c>
      <c r="L151" t="b">
        <v>1</v>
      </c>
      <c r="M151" s="172" t="s">
        <v>1829</v>
      </c>
      <c r="N151">
        <v>0.36899999999999999</v>
      </c>
      <c r="O151" s="148">
        <v>1</v>
      </c>
      <c r="P151" s="148" t="s">
        <v>1824</v>
      </c>
      <c r="Q151" s="148">
        <v>1</v>
      </c>
      <c r="R151" s="148">
        <v>7.2</v>
      </c>
      <c r="S151" t="s">
        <v>490</v>
      </c>
      <c r="T151"/>
      <c r="U151">
        <v>56.948390000000003</v>
      </c>
      <c r="V151">
        <v>-158.62902</v>
      </c>
      <c r="W151" s="148" t="s">
        <v>1825</v>
      </c>
      <c r="Y151">
        <f>VLOOKUP(F151,'LOOKUP OPERATOR 05032023'!$A$2:$P$173,16,FALSE)</f>
        <v>0</v>
      </c>
    </row>
    <row r="152" spans="1:25" x14ac:dyDescent="0.3">
      <c r="A152" s="148">
        <v>332510</v>
      </c>
      <c r="B152" s="148" t="s">
        <v>959</v>
      </c>
      <c r="D152" s="148">
        <v>332510</v>
      </c>
      <c r="E152" t="s">
        <v>331</v>
      </c>
      <c r="F152" t="s">
        <v>1797</v>
      </c>
      <c r="H152" t="s">
        <v>330</v>
      </c>
      <c r="I152" t="s">
        <v>1798</v>
      </c>
      <c r="J152" t="s">
        <v>960</v>
      </c>
      <c r="K152" t="b">
        <v>0</v>
      </c>
      <c r="L152" t="b">
        <v>1</v>
      </c>
      <c r="M152" s="148" t="s">
        <v>1829</v>
      </c>
      <c r="N152">
        <v>0.84</v>
      </c>
      <c r="O152" s="148">
        <v>1</v>
      </c>
      <c r="P152" s="148" t="s">
        <v>1824</v>
      </c>
      <c r="Q152" s="148">
        <v>1</v>
      </c>
      <c r="R152" s="148">
        <v>7.2</v>
      </c>
      <c r="S152" t="s">
        <v>490</v>
      </c>
      <c r="T152"/>
      <c r="U152">
        <v>59.88</v>
      </c>
      <c r="V152">
        <v>-163.054</v>
      </c>
      <c r="W152" s="148" t="s">
        <v>1825</v>
      </c>
      <c r="Y152">
        <f>VLOOKUP(F152,'LOOKUP OPERATOR 05032023'!$A$2:$P$173,16,FALSE)</f>
        <v>0</v>
      </c>
    </row>
    <row r="153" spans="1:25" x14ac:dyDescent="0.3">
      <c r="A153" s="148">
        <v>332520</v>
      </c>
      <c r="B153" s="148" t="s">
        <v>961</v>
      </c>
      <c r="D153" s="148">
        <v>332520</v>
      </c>
      <c r="E153" t="s">
        <v>333</v>
      </c>
      <c r="F153" t="s">
        <v>1581</v>
      </c>
      <c r="H153" t="s">
        <v>332</v>
      </c>
      <c r="I153" t="s">
        <v>1582</v>
      </c>
      <c r="J153" t="s">
        <v>962</v>
      </c>
      <c r="K153" t="b">
        <v>0</v>
      </c>
      <c r="L153" t="b">
        <v>1</v>
      </c>
      <c r="M153" s="148" t="s">
        <v>1826</v>
      </c>
      <c r="N153">
        <v>0.187</v>
      </c>
      <c r="O153" s="148">
        <v>1</v>
      </c>
      <c r="P153" s="148" t="s">
        <v>1824</v>
      </c>
      <c r="Q153" s="148">
        <v>1</v>
      </c>
      <c r="R153" s="148">
        <v>7.2</v>
      </c>
      <c r="S153" t="s">
        <v>490</v>
      </c>
      <c r="T153"/>
      <c r="U153">
        <v>65.504999999999995</v>
      </c>
      <c r="V153">
        <v>-150.16999999999999</v>
      </c>
      <c r="W153" s="148" t="s">
        <v>1825</v>
      </c>
      <c r="Y153">
        <f>VLOOKUP(F153,'LOOKUP OPERATOR 05032023'!$A$2:$P$173,16,FALSE)</f>
        <v>452</v>
      </c>
    </row>
    <row r="154" spans="1:25" x14ac:dyDescent="0.3">
      <c r="B154" s="148" t="s">
        <v>1299</v>
      </c>
      <c r="E154" t="s">
        <v>1301</v>
      </c>
      <c r="F154" t="s">
        <v>1850</v>
      </c>
      <c r="H154" t="s">
        <v>1300</v>
      </c>
      <c r="I154" t="s">
        <v>1663</v>
      </c>
      <c r="J154" t="s">
        <v>585</v>
      </c>
      <c r="K154" t="b">
        <v>0</v>
      </c>
      <c r="L154" t="b">
        <v>0</v>
      </c>
      <c r="M154" t="b">
        <v>0</v>
      </c>
      <c r="S154" t="s">
        <v>490</v>
      </c>
      <c r="T154"/>
      <c r="W154" s="148" t="s">
        <v>1825</v>
      </c>
      <c r="Y154">
        <f>VLOOKUP(F154,'LOOKUP OPERATOR 05032023'!$A$2:$P$173,16,FALSE)</f>
        <v>0</v>
      </c>
    </row>
    <row r="155" spans="1:25" x14ac:dyDescent="0.3">
      <c r="A155" s="148">
        <v>332530</v>
      </c>
      <c r="B155" s="148" t="s">
        <v>963</v>
      </c>
      <c r="D155" s="148">
        <v>332530</v>
      </c>
      <c r="E155" t="s">
        <v>335</v>
      </c>
      <c r="F155" t="s">
        <v>1587</v>
      </c>
      <c r="H155" t="s">
        <v>334</v>
      </c>
      <c r="I155" t="s">
        <v>1588</v>
      </c>
      <c r="J155" t="s">
        <v>964</v>
      </c>
      <c r="K155" t="b">
        <v>0</v>
      </c>
      <c r="L155" t="b">
        <v>1</v>
      </c>
      <c r="M155" s="148" t="s">
        <v>1829</v>
      </c>
      <c r="N155">
        <v>0.46400000000000002</v>
      </c>
      <c r="O155" s="148">
        <v>1</v>
      </c>
      <c r="P155" s="148" t="s">
        <v>1824</v>
      </c>
      <c r="Q155" s="148">
        <v>1</v>
      </c>
      <c r="R155" s="148">
        <v>7.2</v>
      </c>
      <c r="S155" t="s">
        <v>490</v>
      </c>
      <c r="T155"/>
      <c r="U155">
        <v>64.739440000000002</v>
      </c>
      <c r="V155">
        <v>-155.48694</v>
      </c>
      <c r="W155" s="148" t="s">
        <v>1825</v>
      </c>
      <c r="Y155">
        <f>VLOOKUP(F155,'LOOKUP OPERATOR 05032023'!$A$2:$P$173,16,FALSE)</f>
        <v>0</v>
      </c>
    </row>
    <row r="156" spans="1:25" x14ac:dyDescent="0.3">
      <c r="A156" s="148">
        <v>332550</v>
      </c>
      <c r="B156" s="148" t="s">
        <v>965</v>
      </c>
      <c r="D156" s="148">
        <v>332550</v>
      </c>
      <c r="E156" t="s">
        <v>337</v>
      </c>
      <c r="F156" t="s">
        <v>1590</v>
      </c>
      <c r="H156" t="s">
        <v>336</v>
      </c>
      <c r="I156" t="s">
        <v>1591</v>
      </c>
      <c r="J156" t="s">
        <v>966</v>
      </c>
      <c r="K156" t="b">
        <v>0</v>
      </c>
      <c r="L156" t="b">
        <v>1</v>
      </c>
      <c r="M156" s="148" t="b">
        <v>1</v>
      </c>
      <c r="N156">
        <v>0.8</v>
      </c>
      <c r="O156" s="148">
        <v>1</v>
      </c>
      <c r="P156" s="148" t="s">
        <v>1824</v>
      </c>
      <c r="Q156" s="148">
        <v>1</v>
      </c>
      <c r="R156" s="148">
        <v>7.2</v>
      </c>
      <c r="S156" t="s">
        <v>490</v>
      </c>
      <c r="T156"/>
      <c r="U156">
        <v>56.6</v>
      </c>
      <c r="V156">
        <v>-169.54167000000001</v>
      </c>
      <c r="W156" s="148" t="s">
        <v>1825</v>
      </c>
      <c r="Y156">
        <f>VLOOKUP(F156,'LOOKUP OPERATOR 05032023'!$A$2:$P$173,16,FALSE)</f>
        <v>100</v>
      </c>
    </row>
    <row r="157" spans="1:25" x14ac:dyDescent="0.3">
      <c r="A157" s="148">
        <v>332560</v>
      </c>
      <c r="B157" s="148" t="s">
        <v>967</v>
      </c>
      <c r="D157" s="148">
        <v>332560</v>
      </c>
      <c r="E157" t="s">
        <v>339</v>
      </c>
      <c r="F157" t="s">
        <v>1593</v>
      </c>
      <c r="H157" t="s">
        <v>338</v>
      </c>
      <c r="I157" t="s">
        <v>1594</v>
      </c>
      <c r="J157" t="s">
        <v>968</v>
      </c>
      <c r="K157" t="b">
        <v>0</v>
      </c>
      <c r="L157" t="b">
        <v>1</v>
      </c>
      <c r="M157" s="148" t="s">
        <v>1829</v>
      </c>
      <c r="N157">
        <v>2.92</v>
      </c>
      <c r="O157" s="148">
        <v>1</v>
      </c>
      <c r="P157" s="148" t="s">
        <v>1824</v>
      </c>
      <c r="Q157" s="148">
        <v>1</v>
      </c>
      <c r="R157" s="148">
        <v>7.2</v>
      </c>
      <c r="S157" t="s">
        <v>490</v>
      </c>
      <c r="T157"/>
      <c r="U157">
        <v>57.122219999999999</v>
      </c>
      <c r="V157">
        <v>-170.27500000000001</v>
      </c>
      <c r="W157" s="148" t="s">
        <v>1825</v>
      </c>
      <c r="Y157">
        <f>VLOOKUP(F157,'LOOKUP OPERATOR 05032023'!$A$2:$P$173,16,FALSE)</f>
        <v>103</v>
      </c>
    </row>
    <row r="158" spans="1:25" x14ac:dyDescent="0.3">
      <c r="B158" s="148" t="s">
        <v>768</v>
      </c>
      <c r="C158" s="148">
        <v>92</v>
      </c>
      <c r="E158" t="s">
        <v>341</v>
      </c>
      <c r="F158" t="s">
        <v>1661</v>
      </c>
      <c r="G158" s="148">
        <v>16955</v>
      </c>
      <c r="H158" t="s">
        <v>340</v>
      </c>
      <c r="I158" t="s">
        <v>1663</v>
      </c>
      <c r="J158" t="s">
        <v>585</v>
      </c>
      <c r="K158" t="b">
        <v>1</v>
      </c>
      <c r="L158" t="b">
        <v>0</v>
      </c>
      <c r="M158" t="b">
        <v>0</v>
      </c>
      <c r="N158">
        <v>15.6</v>
      </c>
      <c r="O158" s="148">
        <v>1</v>
      </c>
      <c r="P158" s="148" t="s">
        <v>1824</v>
      </c>
      <c r="Q158" s="148">
        <v>1</v>
      </c>
      <c r="R158" s="148">
        <v>150</v>
      </c>
      <c r="S158" t="s">
        <v>1498</v>
      </c>
      <c r="T158"/>
      <c r="U158">
        <v>60.130921999999998</v>
      </c>
      <c r="V158">
        <v>-149.43501000000001</v>
      </c>
      <c r="Y158">
        <f>VLOOKUP(F158,'LOOKUP OPERATOR 05032023'!$A$2:$P$173,16,FALSE)</f>
        <v>108</v>
      </c>
    </row>
    <row r="159" spans="1:25" x14ac:dyDescent="0.3">
      <c r="B159" s="148" t="s">
        <v>601</v>
      </c>
      <c r="C159" s="148">
        <v>61684</v>
      </c>
      <c r="E159" t="s">
        <v>602</v>
      </c>
      <c r="F159" t="s">
        <v>1521</v>
      </c>
      <c r="G159" s="148">
        <v>219</v>
      </c>
      <c r="H159" t="s">
        <v>80</v>
      </c>
      <c r="I159" t="s">
        <v>1531</v>
      </c>
      <c r="J159" t="s">
        <v>587</v>
      </c>
      <c r="K159" t="b">
        <v>1</v>
      </c>
      <c r="L159" t="b">
        <v>0</v>
      </c>
      <c r="M159" t="b">
        <v>0</v>
      </c>
      <c r="N159">
        <v>2.5</v>
      </c>
      <c r="O159" s="148">
        <v>1</v>
      </c>
      <c r="P159" s="148" t="s">
        <v>1824</v>
      </c>
      <c r="Q159" s="148">
        <v>1</v>
      </c>
      <c r="R159" s="148">
        <v>12.47</v>
      </c>
      <c r="S159" t="s">
        <v>1498</v>
      </c>
      <c r="T159"/>
      <c r="U159">
        <v>55.553196999999997</v>
      </c>
      <c r="V159">
        <v>-133.08535000000001</v>
      </c>
      <c r="Y159">
        <f>VLOOKUP(F159,'LOOKUP OPERATOR 05032023'!$A$2:$P$173,16,FALSE)</f>
        <v>2</v>
      </c>
    </row>
    <row r="160" spans="1:25" x14ac:dyDescent="0.3">
      <c r="B160" s="148" t="s">
        <v>969</v>
      </c>
      <c r="C160" s="148">
        <v>93</v>
      </c>
      <c r="E160" t="s">
        <v>970</v>
      </c>
      <c r="F160" t="s">
        <v>1650</v>
      </c>
      <c r="G160" s="148">
        <v>17271</v>
      </c>
      <c r="H160" t="s">
        <v>342</v>
      </c>
      <c r="I160" t="s">
        <v>1651</v>
      </c>
      <c r="J160" t="s">
        <v>971</v>
      </c>
      <c r="K160" t="b">
        <v>1</v>
      </c>
      <c r="L160" t="b">
        <v>0</v>
      </c>
      <c r="M160" t="b">
        <v>0</v>
      </c>
      <c r="N160">
        <v>15.9</v>
      </c>
      <c r="O160" s="148">
        <v>1</v>
      </c>
      <c r="P160" s="148" t="s">
        <v>1824</v>
      </c>
      <c r="Q160" s="148">
        <v>1</v>
      </c>
      <c r="R160" s="148">
        <v>69</v>
      </c>
      <c r="S160" t="s">
        <v>1498</v>
      </c>
      <c r="T160"/>
      <c r="U160">
        <v>57.051600000000001</v>
      </c>
      <c r="V160">
        <v>-135.22970000000001</v>
      </c>
      <c r="W160" s="148" t="s">
        <v>1825</v>
      </c>
      <c r="Y160">
        <f>VLOOKUP(F160,'LOOKUP OPERATOR 05032023'!$A$2:$P$173,16,FALSE)</f>
        <v>1</v>
      </c>
    </row>
    <row r="161" spans="1:25" x14ac:dyDescent="0.3">
      <c r="B161" s="148" t="s">
        <v>972</v>
      </c>
      <c r="C161" s="148">
        <v>313</v>
      </c>
      <c r="E161" t="s">
        <v>344</v>
      </c>
      <c r="F161" t="s">
        <v>1650</v>
      </c>
      <c r="G161" s="148">
        <v>17271</v>
      </c>
      <c r="H161" t="s">
        <v>342</v>
      </c>
      <c r="I161" t="s">
        <v>1651</v>
      </c>
      <c r="J161" t="s">
        <v>971</v>
      </c>
      <c r="K161" t="b">
        <v>1</v>
      </c>
      <c r="L161" t="b">
        <v>0</v>
      </c>
      <c r="M161" t="b">
        <v>0</v>
      </c>
      <c r="N161">
        <v>18.600000000000001</v>
      </c>
      <c r="O161" s="148">
        <v>1</v>
      </c>
      <c r="P161" s="148" t="s">
        <v>1824</v>
      </c>
      <c r="Q161" s="148">
        <v>1</v>
      </c>
      <c r="R161" s="148">
        <v>69</v>
      </c>
      <c r="S161" t="s">
        <v>1498</v>
      </c>
      <c r="T161"/>
      <c r="U161">
        <v>56.986283999999998</v>
      </c>
      <c r="V161">
        <v>-135.12275</v>
      </c>
      <c r="W161" s="148" t="s">
        <v>1825</v>
      </c>
      <c r="Y161">
        <f>VLOOKUP(F161,'LOOKUP OPERATOR 05032023'!$A$2:$P$173,16,FALSE)</f>
        <v>1</v>
      </c>
    </row>
    <row r="162" spans="1:25" x14ac:dyDescent="0.3">
      <c r="B162" s="148" t="s">
        <v>973</v>
      </c>
      <c r="C162" s="148">
        <v>6801</v>
      </c>
      <c r="E162" t="s">
        <v>345</v>
      </c>
      <c r="F162" t="s">
        <v>1650</v>
      </c>
      <c r="G162" s="148">
        <v>17271</v>
      </c>
      <c r="H162" t="s">
        <v>342</v>
      </c>
      <c r="I162" t="s">
        <v>1651</v>
      </c>
      <c r="J162" t="s">
        <v>971</v>
      </c>
      <c r="K162" t="b">
        <v>1</v>
      </c>
      <c r="L162" t="b">
        <v>0</v>
      </c>
      <c r="M162" t="b">
        <v>0</v>
      </c>
      <c r="N162">
        <v>25.6</v>
      </c>
      <c r="O162" s="148">
        <v>1</v>
      </c>
      <c r="P162" s="148" t="s">
        <v>1824</v>
      </c>
      <c r="Q162" s="148">
        <v>1</v>
      </c>
      <c r="R162" s="148">
        <v>69</v>
      </c>
      <c r="S162" t="s">
        <v>1498</v>
      </c>
      <c r="T162"/>
      <c r="U162">
        <v>57.049700000000001</v>
      </c>
      <c r="V162">
        <v>-135.31280000000001</v>
      </c>
      <c r="Y162">
        <f>VLOOKUP(F162,'LOOKUP OPERATOR 05032023'!$A$2:$P$173,16,FALSE)</f>
        <v>1</v>
      </c>
    </row>
    <row r="163" spans="1:25" x14ac:dyDescent="0.3">
      <c r="B163" s="148" t="s">
        <v>1302</v>
      </c>
      <c r="E163" s="77" t="s">
        <v>1304</v>
      </c>
      <c r="F163" t="s">
        <v>1851</v>
      </c>
      <c r="H163" t="s">
        <v>1303</v>
      </c>
      <c r="I163" t="s">
        <v>1663</v>
      </c>
      <c r="J163" t="s">
        <v>585</v>
      </c>
      <c r="K163" t="b">
        <v>0</v>
      </c>
      <c r="L163" t="b">
        <v>0</v>
      </c>
      <c r="M163" t="b">
        <v>0</v>
      </c>
      <c r="S163" t="s">
        <v>490</v>
      </c>
      <c r="T163"/>
      <c r="W163" s="148" t="s">
        <v>1825</v>
      </c>
      <c r="Y163">
        <f>VLOOKUP(F163,'LOOKUP OPERATOR 05032023'!$A$2:$P$173,16,FALSE)</f>
        <v>214</v>
      </c>
    </row>
    <row r="164" spans="1:25" x14ac:dyDescent="0.3">
      <c r="B164" s="148" t="s">
        <v>975</v>
      </c>
      <c r="C164" s="148">
        <v>61166</v>
      </c>
      <c r="E164" t="s">
        <v>976</v>
      </c>
      <c r="F164" t="s">
        <v>1683</v>
      </c>
      <c r="G164" s="148">
        <v>60770</v>
      </c>
      <c r="H164" t="s">
        <v>346</v>
      </c>
      <c r="I164" t="s">
        <v>1660</v>
      </c>
      <c r="J164" t="s">
        <v>849</v>
      </c>
      <c r="K164" t="b">
        <v>1</v>
      </c>
      <c r="L164" t="b">
        <v>0</v>
      </c>
      <c r="M164" t="b">
        <v>0</v>
      </c>
      <c r="N164">
        <v>22.6</v>
      </c>
      <c r="O164" s="148">
        <v>6</v>
      </c>
      <c r="P164" s="148" t="s">
        <v>1834</v>
      </c>
      <c r="Q164" s="148">
        <v>4</v>
      </c>
      <c r="R164" s="148">
        <v>69</v>
      </c>
      <c r="S164">
        <v>115</v>
      </c>
      <c r="T164"/>
      <c r="U164">
        <v>56.216403</v>
      </c>
      <c r="V164">
        <v>-131.504344</v>
      </c>
      <c r="W164" s="148" t="s">
        <v>1825</v>
      </c>
      <c r="Y164">
        <f>VLOOKUP(F164,'LOOKUP OPERATOR 05032023'!$A$2:$P$173,16,FALSE)</f>
        <v>111</v>
      </c>
    </row>
    <row r="165" spans="1:25" x14ac:dyDescent="0.3">
      <c r="B165" s="148" t="s">
        <v>1417</v>
      </c>
      <c r="E165" s="215" t="s">
        <v>1852</v>
      </c>
      <c r="F165" t="s">
        <v>1853</v>
      </c>
      <c r="H165" t="s">
        <v>1854</v>
      </c>
      <c r="K165" t="b">
        <v>0</v>
      </c>
      <c r="L165" t="b">
        <v>0</v>
      </c>
      <c r="M165" t="b">
        <v>0</v>
      </c>
      <c r="S165" t="s">
        <v>490</v>
      </c>
      <c r="T165"/>
      <c r="Y165">
        <f>VLOOKUP(F165,'LOOKUP OPERATOR 05032023'!$A$2:$P$173,16,FALSE)</f>
        <v>341</v>
      </c>
    </row>
    <row r="166" spans="1:25" x14ac:dyDescent="0.3">
      <c r="A166" s="148">
        <v>332570</v>
      </c>
      <c r="B166" s="148" t="s">
        <v>977</v>
      </c>
      <c r="D166" s="148">
        <v>332570</v>
      </c>
      <c r="E166" t="s">
        <v>348</v>
      </c>
      <c r="F166" t="s">
        <v>1608</v>
      </c>
      <c r="H166" t="s">
        <v>347</v>
      </c>
      <c r="I166" t="s">
        <v>1609</v>
      </c>
      <c r="J166" t="s">
        <v>978</v>
      </c>
      <c r="K166" t="b">
        <v>0</v>
      </c>
      <c r="L166" t="b">
        <v>1</v>
      </c>
      <c r="M166" s="148" t="s">
        <v>1829</v>
      </c>
      <c r="N166">
        <v>0.41699999999999998</v>
      </c>
      <c r="O166" s="148">
        <v>1</v>
      </c>
      <c r="P166" s="148" t="s">
        <v>1824</v>
      </c>
      <c r="Q166" s="148">
        <v>1</v>
      </c>
      <c r="R166" s="148">
        <v>7.2</v>
      </c>
      <c r="S166" t="s">
        <v>490</v>
      </c>
      <c r="T166"/>
      <c r="U166">
        <v>66.006389999999996</v>
      </c>
      <c r="V166">
        <v>-149.09083000000001</v>
      </c>
      <c r="W166" s="148" t="s">
        <v>1825</v>
      </c>
      <c r="Y166">
        <f>VLOOKUP(F166,'LOOKUP OPERATOR 05032023'!$A$2:$P$173,16,FALSE)</f>
        <v>345</v>
      </c>
    </row>
    <row r="167" spans="1:25" x14ac:dyDescent="0.3">
      <c r="A167" s="148">
        <v>332580</v>
      </c>
      <c r="B167" s="148" t="s">
        <v>979</v>
      </c>
      <c r="D167" s="148">
        <v>332580</v>
      </c>
      <c r="E167" t="s">
        <v>350</v>
      </c>
      <c r="F167" t="s">
        <v>1612</v>
      </c>
      <c r="H167" t="s">
        <v>349</v>
      </c>
      <c r="I167" t="s">
        <v>1613</v>
      </c>
      <c r="J167" t="s">
        <v>980</v>
      </c>
      <c r="K167" t="b">
        <v>0</v>
      </c>
      <c r="L167" t="b">
        <v>1</v>
      </c>
      <c r="M167" s="148" t="s">
        <v>1826</v>
      </c>
      <c r="N167">
        <v>0.216</v>
      </c>
      <c r="O167" s="148">
        <v>1</v>
      </c>
      <c r="P167" s="148" t="s">
        <v>1824</v>
      </c>
      <c r="Q167" s="148">
        <v>1</v>
      </c>
      <c r="R167" s="148">
        <v>7.2</v>
      </c>
      <c r="S167" t="s">
        <v>490</v>
      </c>
      <c r="T167"/>
      <c r="U167">
        <v>62.988610000000001</v>
      </c>
      <c r="V167">
        <v>-156.06416999999999</v>
      </c>
      <c r="W167" s="148" t="s">
        <v>1825</v>
      </c>
      <c r="Y167">
        <f>VLOOKUP(F167,'LOOKUP OPERATOR 05032023'!$A$2:$P$173,16,FALSE)</f>
        <v>523</v>
      </c>
    </row>
    <row r="168" spans="1:25" x14ac:dyDescent="0.3">
      <c r="A168" s="148">
        <v>332590</v>
      </c>
      <c r="B168" s="148" t="s">
        <v>981</v>
      </c>
      <c r="D168" s="148">
        <v>332590</v>
      </c>
      <c r="E168" t="s">
        <v>352</v>
      </c>
      <c r="F168" t="s">
        <v>1576</v>
      </c>
      <c r="H168" t="s">
        <v>351</v>
      </c>
      <c r="I168" t="s">
        <v>1577</v>
      </c>
      <c r="J168" t="s">
        <v>982</v>
      </c>
      <c r="K168" t="b">
        <v>0</v>
      </c>
      <c r="L168" t="b">
        <v>1</v>
      </c>
      <c r="M168" s="172" t="s">
        <v>1829</v>
      </c>
      <c r="N168">
        <v>0.63</v>
      </c>
      <c r="O168" s="148">
        <v>1</v>
      </c>
      <c r="P168" s="148" t="s">
        <v>1824</v>
      </c>
      <c r="Q168" s="148">
        <v>1</v>
      </c>
      <c r="R168" s="148">
        <v>7.2</v>
      </c>
      <c r="S168" t="s">
        <v>490</v>
      </c>
      <c r="T168"/>
      <c r="U168">
        <v>60.202500000000001</v>
      </c>
      <c r="V168">
        <v>-154.31278</v>
      </c>
      <c r="W168" s="148" t="s">
        <v>1825</v>
      </c>
      <c r="Y168">
        <f>VLOOKUP(F168,'LOOKUP OPERATOR 05032023'!$A$2:$P$173,16,FALSE)</f>
        <v>549</v>
      </c>
    </row>
    <row r="169" spans="1:25" x14ac:dyDescent="0.3">
      <c r="A169" s="148">
        <v>332600</v>
      </c>
      <c r="B169" s="148" t="s">
        <v>983</v>
      </c>
      <c r="D169" s="148">
        <v>332600</v>
      </c>
      <c r="E169" t="s">
        <v>354</v>
      </c>
      <c r="F169" t="s">
        <v>1614</v>
      </c>
      <c r="H169" t="s">
        <v>353</v>
      </c>
      <c r="I169" t="s">
        <v>1615</v>
      </c>
      <c r="J169" t="s">
        <v>984</v>
      </c>
      <c r="K169" t="b">
        <v>0</v>
      </c>
      <c r="L169" t="b">
        <v>1</v>
      </c>
      <c r="M169" s="172" t="s">
        <v>1829</v>
      </c>
      <c r="N169">
        <v>1.375</v>
      </c>
      <c r="O169" s="148">
        <v>1</v>
      </c>
      <c r="P169" s="148" t="s">
        <v>1824</v>
      </c>
      <c r="Q169" s="148">
        <v>1</v>
      </c>
      <c r="R169" s="148">
        <v>2.4</v>
      </c>
      <c r="S169" t="s">
        <v>490</v>
      </c>
      <c r="T169"/>
      <c r="U169">
        <v>65.171940000000006</v>
      </c>
      <c r="V169">
        <v>-152.07889</v>
      </c>
      <c r="W169" s="148" t="s">
        <v>1825</v>
      </c>
      <c r="Y169">
        <f>VLOOKUP(F169,'LOOKUP OPERATOR 05032023'!$A$2:$P$173,16,FALSE)</f>
        <v>735</v>
      </c>
    </row>
    <row r="170" spans="1:25" x14ac:dyDescent="0.3">
      <c r="A170" s="148">
        <v>331180</v>
      </c>
      <c r="B170" s="148" t="s">
        <v>603</v>
      </c>
      <c r="C170" s="148">
        <v>7169</v>
      </c>
      <c r="D170" s="148">
        <v>331180</v>
      </c>
      <c r="E170" t="s">
        <v>94</v>
      </c>
      <c r="F170" t="s">
        <v>1521</v>
      </c>
      <c r="G170" s="148">
        <v>219</v>
      </c>
      <c r="H170" t="s">
        <v>80</v>
      </c>
      <c r="I170" t="s">
        <v>1548</v>
      </c>
      <c r="J170" t="s">
        <v>604</v>
      </c>
      <c r="K170" t="b">
        <v>1</v>
      </c>
      <c r="L170" t="b">
        <v>1</v>
      </c>
      <c r="M170" t="b">
        <v>0</v>
      </c>
      <c r="N170">
        <v>1.1000000000000001</v>
      </c>
      <c r="O170" s="148">
        <v>1</v>
      </c>
      <c r="P170" s="148" t="s">
        <v>1824</v>
      </c>
      <c r="Q170" s="148">
        <v>1</v>
      </c>
      <c r="R170" s="148">
        <v>14.4</v>
      </c>
      <c r="S170" t="s">
        <v>1498</v>
      </c>
      <c r="T170"/>
      <c r="U170">
        <v>62.9617</v>
      </c>
      <c r="V170">
        <v>-141.93719999999999</v>
      </c>
      <c r="W170" s="148" t="s">
        <v>1825</v>
      </c>
      <c r="Y170">
        <f>VLOOKUP(F170,'LOOKUP OPERATOR 05032023'!$A$2:$P$173,16,FALSE)</f>
        <v>2</v>
      </c>
    </row>
    <row r="171" spans="1:25" x14ac:dyDescent="0.3">
      <c r="A171" s="148">
        <v>332610</v>
      </c>
      <c r="B171" s="148" t="s">
        <v>985</v>
      </c>
      <c r="D171" s="148">
        <v>332610</v>
      </c>
      <c r="E171" t="s">
        <v>356</v>
      </c>
      <c r="F171" t="s">
        <v>1616</v>
      </c>
      <c r="H171" t="s">
        <v>355</v>
      </c>
      <c r="I171" t="s">
        <v>1617</v>
      </c>
      <c r="J171" t="s">
        <v>986</v>
      </c>
      <c r="K171" t="b">
        <v>0</v>
      </c>
      <c r="L171" t="b">
        <v>1</v>
      </c>
      <c r="M171" s="148" t="b">
        <v>1</v>
      </c>
      <c r="N171">
        <v>0.315</v>
      </c>
      <c r="O171" s="148">
        <v>1</v>
      </c>
      <c r="P171" s="148" t="s">
        <v>1824</v>
      </c>
      <c r="Q171" s="148">
        <v>1</v>
      </c>
      <c r="S171" t="s">
        <v>490</v>
      </c>
      <c r="T171"/>
      <c r="U171">
        <v>60.864719999999998</v>
      </c>
      <c r="V171">
        <v>-146.67860999999999</v>
      </c>
      <c r="W171" s="148" t="s">
        <v>1825</v>
      </c>
      <c r="Y171">
        <f>VLOOKUP(F171,'LOOKUP OPERATOR 05032023'!$A$2:$P$173,16,FALSE)</f>
        <v>573</v>
      </c>
    </row>
    <row r="172" spans="1:25" x14ac:dyDescent="0.3">
      <c r="A172" s="148">
        <v>331005</v>
      </c>
      <c r="B172" s="148" t="s">
        <v>987</v>
      </c>
      <c r="D172" s="148">
        <v>331005</v>
      </c>
      <c r="E172" t="s">
        <v>358</v>
      </c>
      <c r="F172" t="s">
        <v>1515</v>
      </c>
      <c r="H172" t="s">
        <v>357</v>
      </c>
      <c r="I172" t="s">
        <v>1516</v>
      </c>
      <c r="J172" t="s">
        <v>988</v>
      </c>
      <c r="K172" t="b">
        <v>0</v>
      </c>
      <c r="L172" t="b">
        <v>1</v>
      </c>
      <c r="M172" s="148" t="s">
        <v>1826</v>
      </c>
      <c r="N172">
        <v>4.335</v>
      </c>
      <c r="O172" s="148">
        <v>1</v>
      </c>
      <c r="P172" s="148" t="s">
        <v>1824</v>
      </c>
      <c r="Q172" s="148">
        <v>1</v>
      </c>
      <c r="R172" s="148">
        <v>2.4</v>
      </c>
      <c r="S172" t="s">
        <v>490</v>
      </c>
      <c r="T172"/>
      <c r="U172">
        <v>51.872500000000002</v>
      </c>
      <c r="V172">
        <v>-176.62861000000001</v>
      </c>
      <c r="W172" s="148" t="s">
        <v>1825</v>
      </c>
      <c r="Y172">
        <f>VLOOKUP(F172,'LOOKUP OPERATOR 05032023'!$A$2:$P$173,16,FALSE)</f>
        <v>704</v>
      </c>
    </row>
    <row r="173" spans="1:25" x14ac:dyDescent="0.3">
      <c r="A173" s="148">
        <v>332540</v>
      </c>
      <c r="B173" s="148" t="s">
        <v>989</v>
      </c>
      <c r="D173" s="148">
        <v>332540</v>
      </c>
      <c r="E173" t="s">
        <v>360</v>
      </c>
      <c r="F173" t="s">
        <v>1595</v>
      </c>
      <c r="H173" t="s">
        <v>359</v>
      </c>
      <c r="I173" t="s">
        <v>1596</v>
      </c>
      <c r="J173" t="s">
        <v>990</v>
      </c>
      <c r="K173" t="b">
        <v>0</v>
      </c>
      <c r="L173" t="b">
        <v>1</v>
      </c>
      <c r="M173" s="148" t="s">
        <v>1829</v>
      </c>
      <c r="N173">
        <v>2.83</v>
      </c>
      <c r="O173" s="148">
        <v>1</v>
      </c>
      <c r="P173" s="148" t="s">
        <v>1824</v>
      </c>
      <c r="Q173" s="148">
        <v>1</v>
      </c>
      <c r="R173" s="148">
        <v>7.2</v>
      </c>
      <c r="S173" t="s">
        <v>490</v>
      </c>
      <c r="T173"/>
      <c r="U173">
        <v>55.33972</v>
      </c>
      <c r="V173">
        <v>-160.49722</v>
      </c>
      <c r="W173" s="148" t="s">
        <v>1825</v>
      </c>
      <c r="Y173">
        <f>VLOOKUP(F173,'LOOKUP OPERATOR 05032023'!$A$2:$P$173,16,FALSE)</f>
        <v>521</v>
      </c>
    </row>
    <row r="174" spans="1:25" x14ac:dyDescent="0.3">
      <c r="A174" s="148">
        <v>332200</v>
      </c>
      <c r="B174" s="148" t="s">
        <v>991</v>
      </c>
      <c r="C174" s="148">
        <v>7171</v>
      </c>
      <c r="D174" s="148">
        <v>332200</v>
      </c>
      <c r="E174" t="s">
        <v>1855</v>
      </c>
      <c r="G174" s="148">
        <v>11591</v>
      </c>
      <c r="H174" t="s">
        <v>1856</v>
      </c>
      <c r="I174" t="s">
        <v>1512</v>
      </c>
      <c r="J174" t="s">
        <v>992</v>
      </c>
      <c r="K174" t="b">
        <v>0</v>
      </c>
      <c r="L174" t="b">
        <v>1</v>
      </c>
      <c r="M174" s="148" t="s">
        <v>1829</v>
      </c>
      <c r="N174">
        <v>0.23600000000000002</v>
      </c>
      <c r="O174" s="148">
        <v>1</v>
      </c>
      <c r="P174" s="148" t="s">
        <v>1824</v>
      </c>
      <c r="Q174" s="148">
        <v>1</v>
      </c>
      <c r="R174" s="148">
        <v>7.2</v>
      </c>
      <c r="S174" t="s">
        <v>490</v>
      </c>
      <c r="T174"/>
      <c r="U174">
        <v>65.001109999999997</v>
      </c>
      <c r="V174">
        <v>-150.63389000000001</v>
      </c>
      <c r="W174" s="148" t="s">
        <v>1825</v>
      </c>
      <c r="Y174" t="e">
        <f>VLOOKUP(F174,'LOOKUP OPERATOR 05032023'!$A$2:$P$173,16,FALSE)</f>
        <v>#N/A</v>
      </c>
    </row>
    <row r="175" spans="1:25" x14ac:dyDescent="0.3">
      <c r="A175" s="148">
        <v>332200</v>
      </c>
      <c r="B175" s="148" t="s">
        <v>991</v>
      </c>
      <c r="D175" s="148">
        <v>332200</v>
      </c>
      <c r="E175" t="s">
        <v>362</v>
      </c>
      <c r="F175" t="s">
        <v>1670</v>
      </c>
      <c r="H175" t="s">
        <v>361</v>
      </c>
      <c r="I175" t="s">
        <v>1512</v>
      </c>
      <c r="J175" t="s">
        <v>992</v>
      </c>
      <c r="K175" t="b">
        <v>0</v>
      </c>
      <c r="L175" t="b">
        <v>1</v>
      </c>
      <c r="M175" s="172" t="s">
        <v>1829</v>
      </c>
      <c r="N175">
        <v>0.23600000000000002</v>
      </c>
      <c r="O175" s="148">
        <v>1</v>
      </c>
      <c r="P175" s="148" t="s">
        <v>1824</v>
      </c>
      <c r="Q175" s="148">
        <v>1</v>
      </c>
      <c r="R175" s="148">
        <v>7.2</v>
      </c>
      <c r="S175" t="s">
        <v>490</v>
      </c>
      <c r="T175"/>
      <c r="U175">
        <v>65.001109999999997</v>
      </c>
      <c r="V175">
        <v>-150.63389000000001</v>
      </c>
      <c r="W175" s="148" t="s">
        <v>1825</v>
      </c>
      <c r="Y175">
        <f>VLOOKUP(F175,'LOOKUP OPERATOR 05032023'!$A$2:$P$173,16,FALSE)</f>
        <v>0</v>
      </c>
    </row>
    <row r="176" spans="1:25" x14ac:dyDescent="0.3">
      <c r="B176" s="148" t="s">
        <v>993</v>
      </c>
      <c r="C176" s="148">
        <v>58278</v>
      </c>
      <c r="E176" t="s">
        <v>995</v>
      </c>
      <c r="F176" t="s">
        <v>1492</v>
      </c>
      <c r="G176" s="148">
        <v>19277</v>
      </c>
      <c r="H176" t="s">
        <v>1266</v>
      </c>
      <c r="I176" t="s">
        <v>1493</v>
      </c>
      <c r="J176" t="s">
        <v>997</v>
      </c>
      <c r="K176" t="b">
        <v>1</v>
      </c>
      <c r="L176" t="b">
        <v>0</v>
      </c>
      <c r="M176" t="b">
        <v>0</v>
      </c>
      <c r="N176">
        <v>25.7</v>
      </c>
      <c r="O176" s="148">
        <v>1</v>
      </c>
      <c r="P176" s="148" t="s">
        <v>1824</v>
      </c>
      <c r="Q176" s="148">
        <v>1</v>
      </c>
      <c r="R176" s="148">
        <v>12.47</v>
      </c>
      <c r="S176">
        <v>4.16</v>
      </c>
      <c r="T176"/>
      <c r="U176">
        <v>70.235277999999994</v>
      </c>
      <c r="V176">
        <v>-148.383611</v>
      </c>
      <c r="W176" s="148" t="s">
        <v>1825</v>
      </c>
      <c r="Y176">
        <f>VLOOKUP(F176,'LOOKUP OPERATOR 05032023'!$A$2:$P$173,16,FALSE)</f>
        <v>748</v>
      </c>
    </row>
    <row r="177" spans="1:25" x14ac:dyDescent="0.3">
      <c r="B177" s="148" t="s">
        <v>998</v>
      </c>
      <c r="C177" s="148">
        <v>58117</v>
      </c>
      <c r="E177" t="s">
        <v>999</v>
      </c>
      <c r="F177" t="s">
        <v>1492</v>
      </c>
      <c r="G177" s="148">
        <v>19277</v>
      </c>
      <c r="H177" t="s">
        <v>1266</v>
      </c>
      <c r="I177" t="s">
        <v>1493</v>
      </c>
      <c r="J177" t="s">
        <v>997</v>
      </c>
      <c r="K177" t="b">
        <v>1</v>
      </c>
      <c r="L177" t="b">
        <v>0</v>
      </c>
      <c r="M177" t="b">
        <v>0</v>
      </c>
      <c r="N177">
        <v>7.8</v>
      </c>
      <c r="O177" s="148">
        <v>1</v>
      </c>
      <c r="P177" s="148" t="s">
        <v>1824</v>
      </c>
      <c r="Q177" s="148">
        <v>1</v>
      </c>
      <c r="R177" s="148">
        <v>12.47</v>
      </c>
      <c r="S177">
        <v>4.16</v>
      </c>
      <c r="T177"/>
      <c r="U177">
        <v>70.2</v>
      </c>
      <c r="V177">
        <v>-148.466667</v>
      </c>
      <c r="W177" s="148" t="s">
        <v>1825</v>
      </c>
      <c r="Y177">
        <f>VLOOKUP(F177,'LOOKUP OPERATOR 05032023'!$A$2:$P$173,16,FALSE)</f>
        <v>748</v>
      </c>
    </row>
    <row r="178" spans="1:25" x14ac:dyDescent="0.3">
      <c r="A178" s="148">
        <v>332630</v>
      </c>
      <c r="B178" s="148" t="s">
        <v>1000</v>
      </c>
      <c r="D178" s="148">
        <v>332630</v>
      </c>
      <c r="E178" t="s">
        <v>364</v>
      </c>
      <c r="F178" t="s">
        <v>1620</v>
      </c>
      <c r="H178" t="s">
        <v>363</v>
      </c>
      <c r="I178" t="s">
        <v>1621</v>
      </c>
      <c r="J178" t="s">
        <v>1001</v>
      </c>
      <c r="K178" t="b">
        <v>0</v>
      </c>
      <c r="L178" t="b">
        <v>1</v>
      </c>
      <c r="M178" s="172" t="s">
        <v>1826</v>
      </c>
      <c r="N178">
        <v>0.24</v>
      </c>
      <c r="O178" s="148">
        <v>1</v>
      </c>
      <c r="P178" s="148" t="s">
        <v>1824</v>
      </c>
      <c r="Q178" s="148">
        <v>1</v>
      </c>
      <c r="R178" s="148">
        <v>7.2</v>
      </c>
      <c r="S178" t="s">
        <v>490</v>
      </c>
      <c r="T178"/>
      <c r="U178">
        <v>57.780830000000002</v>
      </c>
      <c r="V178">
        <v>-135.21888999999999</v>
      </c>
      <c r="W178" s="148" t="s">
        <v>1825</v>
      </c>
      <c r="Y178">
        <f>VLOOKUP(F178,'LOOKUP OPERATOR 05032023'!$A$2:$P$173,16,FALSE)</f>
        <v>0</v>
      </c>
    </row>
    <row r="179" spans="1:25" x14ac:dyDescent="0.3">
      <c r="B179" s="148" t="s">
        <v>1002</v>
      </c>
      <c r="C179" s="148">
        <v>52184</v>
      </c>
      <c r="E179" t="s">
        <v>1004</v>
      </c>
      <c r="F179" t="s">
        <v>1857</v>
      </c>
      <c r="G179" s="148">
        <v>18617</v>
      </c>
      <c r="H179" t="s">
        <v>1305</v>
      </c>
      <c r="I179" t="s">
        <v>1663</v>
      </c>
      <c r="J179" t="s">
        <v>585</v>
      </c>
      <c r="K179" t="b">
        <v>1</v>
      </c>
      <c r="L179" t="b">
        <v>0</v>
      </c>
      <c r="M179" t="b">
        <v>1</v>
      </c>
      <c r="N179">
        <v>8.6</v>
      </c>
      <c r="O179" s="148">
        <v>4</v>
      </c>
      <c r="P179" s="148" t="s">
        <v>1858</v>
      </c>
      <c r="Q179" s="148">
        <v>7</v>
      </c>
      <c r="R179" s="148">
        <v>25</v>
      </c>
      <c r="S179" t="s">
        <v>1498</v>
      </c>
      <c r="T179"/>
      <c r="U179">
        <v>60.677</v>
      </c>
      <c r="V179">
        <v>-151.38149999999999</v>
      </c>
      <c r="Y179">
        <f>VLOOKUP(F179,'LOOKUP OPERATOR 05032023'!$A$2:$P$173,16,FALSE)</f>
        <v>0</v>
      </c>
    </row>
    <row r="180" spans="1:25" x14ac:dyDescent="0.3">
      <c r="A180" s="148">
        <v>332710</v>
      </c>
      <c r="B180" s="148" t="s">
        <v>1005</v>
      </c>
      <c r="D180" s="148">
        <v>332710</v>
      </c>
      <c r="E180" t="s">
        <v>366</v>
      </c>
      <c r="F180" t="s">
        <v>1628</v>
      </c>
      <c r="H180" t="s">
        <v>365</v>
      </c>
      <c r="I180" t="s">
        <v>1629</v>
      </c>
      <c r="J180" t="s">
        <v>1006</v>
      </c>
      <c r="K180" t="b">
        <v>0</v>
      </c>
      <c r="L180" t="b">
        <v>1</v>
      </c>
      <c r="M180" s="148" t="s">
        <v>1826</v>
      </c>
      <c r="N180">
        <v>0.3</v>
      </c>
      <c r="O180" s="148">
        <v>1</v>
      </c>
      <c r="P180" s="148" t="s">
        <v>1824</v>
      </c>
      <c r="Q180" s="148">
        <v>1</v>
      </c>
      <c r="R180" s="148">
        <v>7.2</v>
      </c>
      <c r="S180" t="s">
        <v>490</v>
      </c>
      <c r="T180"/>
      <c r="U180">
        <v>61.102499999999999</v>
      </c>
      <c r="V180">
        <v>-160.96167</v>
      </c>
      <c r="W180" s="148" t="s">
        <v>1825</v>
      </c>
      <c r="Y180">
        <f>VLOOKUP(F180,'LOOKUP OPERATOR 05032023'!$A$2:$P$173,16,FALSE)</f>
        <v>749</v>
      </c>
    </row>
    <row r="181" spans="1:25" x14ac:dyDescent="0.3">
      <c r="A181" s="148">
        <v>332720</v>
      </c>
      <c r="B181" s="148" t="s">
        <v>1007</v>
      </c>
      <c r="D181" s="148">
        <v>332720</v>
      </c>
      <c r="E181" t="s">
        <v>368</v>
      </c>
      <c r="F181" t="s">
        <v>1630</v>
      </c>
      <c r="H181" t="s">
        <v>367</v>
      </c>
      <c r="I181" t="s">
        <v>1631</v>
      </c>
      <c r="J181" t="s">
        <v>1008</v>
      </c>
      <c r="K181" t="b">
        <v>0</v>
      </c>
      <c r="L181" t="b">
        <v>1</v>
      </c>
      <c r="M181" s="148" t="b">
        <v>1</v>
      </c>
      <c r="N181">
        <v>0.97499999999999998</v>
      </c>
      <c r="O181" s="148">
        <v>1</v>
      </c>
      <c r="P181" s="148" t="s">
        <v>1824</v>
      </c>
      <c r="Q181" s="148">
        <v>1</v>
      </c>
      <c r="R181" s="148">
        <v>7.2</v>
      </c>
      <c r="S181" t="s">
        <v>490</v>
      </c>
      <c r="T181"/>
      <c r="U181">
        <v>60.343060000000001</v>
      </c>
      <c r="V181">
        <v>-162.66306</v>
      </c>
      <c r="W181" s="148" t="s">
        <v>1825</v>
      </c>
      <c r="Y181">
        <f>VLOOKUP(F181,'LOOKUP OPERATOR 05032023'!$A$2:$P$173,16,FALSE)</f>
        <v>377</v>
      </c>
    </row>
    <row r="182" spans="1:25" x14ac:dyDescent="0.3">
      <c r="A182" s="148">
        <v>331190</v>
      </c>
      <c r="B182" s="148" t="s">
        <v>606</v>
      </c>
      <c r="C182" s="148">
        <v>66</v>
      </c>
      <c r="D182" s="148">
        <v>331190</v>
      </c>
      <c r="E182" t="s">
        <v>95</v>
      </c>
      <c r="F182" t="s">
        <v>1521</v>
      </c>
      <c r="G182" s="148">
        <v>219</v>
      </c>
      <c r="H182" t="s">
        <v>80</v>
      </c>
      <c r="I182" t="s">
        <v>1605</v>
      </c>
      <c r="J182" t="s">
        <v>591</v>
      </c>
      <c r="K182" t="b">
        <v>1</v>
      </c>
      <c r="L182" t="b">
        <v>1</v>
      </c>
      <c r="M182" t="b">
        <v>0</v>
      </c>
      <c r="N182">
        <v>4.4000000000000004</v>
      </c>
      <c r="O182" s="148">
        <v>1</v>
      </c>
      <c r="P182" s="148" t="s">
        <v>1824</v>
      </c>
      <c r="Q182" s="148">
        <v>1</v>
      </c>
      <c r="R182" s="148">
        <v>2.4</v>
      </c>
      <c r="S182" t="s">
        <v>1498</v>
      </c>
      <c r="T182"/>
      <c r="U182">
        <v>59.454500000000003</v>
      </c>
      <c r="V182">
        <v>-135.31309999999999</v>
      </c>
      <c r="W182" s="148" t="s">
        <v>1825</v>
      </c>
      <c r="X182" t="s">
        <v>1846</v>
      </c>
      <c r="Y182">
        <f>VLOOKUP(F182,'LOOKUP OPERATOR 05032023'!$A$2:$P$173,16,FALSE)</f>
        <v>2</v>
      </c>
    </row>
    <row r="183" spans="1:25" x14ac:dyDescent="0.3">
      <c r="A183" s="148">
        <v>332730</v>
      </c>
      <c r="B183" s="148" t="s">
        <v>1009</v>
      </c>
      <c r="D183" s="148">
        <v>332730</v>
      </c>
      <c r="E183" t="s">
        <v>370</v>
      </c>
      <c r="F183" t="s">
        <v>1632</v>
      </c>
      <c r="H183" t="s">
        <v>369</v>
      </c>
      <c r="I183" t="s">
        <v>1633</v>
      </c>
      <c r="J183" t="s">
        <v>1010</v>
      </c>
      <c r="K183" t="b">
        <v>0</v>
      </c>
      <c r="L183" t="b">
        <v>1</v>
      </c>
      <c r="M183" s="148" t="s">
        <v>1826</v>
      </c>
      <c r="N183">
        <v>0.22</v>
      </c>
      <c r="O183" s="148">
        <v>1</v>
      </c>
      <c r="P183" s="148" t="s">
        <v>1824</v>
      </c>
      <c r="Q183" s="148">
        <v>1</v>
      </c>
      <c r="S183" t="s">
        <v>490</v>
      </c>
      <c r="T183"/>
      <c r="U183">
        <v>59.079169999999998</v>
      </c>
      <c r="V183">
        <v>-160.27500000000001</v>
      </c>
      <c r="Y183">
        <f>VLOOKUP(F183,'LOOKUP OPERATOR 05032023'!$A$2:$P$173,16,FALSE)</f>
        <v>71</v>
      </c>
    </row>
    <row r="184" spans="1:25" x14ac:dyDescent="0.3">
      <c r="A184" s="148">
        <v>332740</v>
      </c>
      <c r="B184" s="148" t="s">
        <v>1014</v>
      </c>
      <c r="D184" s="148">
        <v>332740</v>
      </c>
      <c r="E184" t="s">
        <v>372</v>
      </c>
      <c r="F184" t="s">
        <v>1542</v>
      </c>
      <c r="H184" t="s">
        <v>371</v>
      </c>
      <c r="I184" t="s">
        <v>1543</v>
      </c>
      <c r="J184" t="s">
        <v>1015</v>
      </c>
      <c r="K184" t="b">
        <v>0</v>
      </c>
      <c r="L184" t="b">
        <v>1</v>
      </c>
      <c r="M184" s="172" t="s">
        <v>1829</v>
      </c>
      <c r="N184">
        <v>0.19600000000000001</v>
      </c>
      <c r="O184" s="148">
        <v>1</v>
      </c>
      <c r="P184" s="148" t="s">
        <v>1824</v>
      </c>
      <c r="Q184" s="148">
        <v>1</v>
      </c>
      <c r="R184" s="148">
        <v>7.2</v>
      </c>
      <c r="S184" t="s">
        <v>490</v>
      </c>
      <c r="T184"/>
      <c r="U184">
        <v>52.93806</v>
      </c>
      <c r="V184">
        <v>-168.86778000000001</v>
      </c>
      <c r="Y184">
        <f>VLOOKUP(F184,'LOOKUP OPERATOR 05032023'!$A$2:$P$173,16,FALSE)</f>
        <v>0</v>
      </c>
    </row>
    <row r="185" spans="1:25" x14ac:dyDescent="0.3">
      <c r="A185" s="148">
        <v>332850</v>
      </c>
      <c r="B185" s="148" t="s">
        <v>1016</v>
      </c>
      <c r="C185" s="148">
        <v>6299</v>
      </c>
      <c r="D185" s="148">
        <v>332850</v>
      </c>
      <c r="E185" t="s">
        <v>374</v>
      </c>
      <c r="F185" t="s">
        <v>1634</v>
      </c>
      <c r="G185" s="148">
        <v>40548</v>
      </c>
      <c r="H185" t="s">
        <v>373</v>
      </c>
      <c r="I185" t="s">
        <v>1635</v>
      </c>
      <c r="J185" t="s">
        <v>1017</v>
      </c>
      <c r="K185" t="b">
        <v>1</v>
      </c>
      <c r="L185" t="b">
        <v>1</v>
      </c>
      <c r="M185" s="148" t="s">
        <v>1829</v>
      </c>
      <c r="N185">
        <v>1.9000000000000001</v>
      </c>
      <c r="O185" s="148">
        <v>1</v>
      </c>
      <c r="P185" s="148" t="s">
        <v>1824</v>
      </c>
      <c r="Q185" s="148">
        <v>1</v>
      </c>
      <c r="R185" s="148">
        <v>4</v>
      </c>
      <c r="S185" t="s">
        <v>1498</v>
      </c>
      <c r="T185"/>
      <c r="U185">
        <v>63.876789000000002</v>
      </c>
      <c r="V185">
        <v>-160.790414</v>
      </c>
      <c r="W185" s="148" t="s">
        <v>1825</v>
      </c>
      <c r="Y185">
        <f>VLOOKUP(F185,'LOOKUP OPERATOR 05032023'!$A$2:$P$173,16,FALSE)</f>
        <v>0</v>
      </c>
    </row>
    <row r="186" spans="1:25" x14ac:dyDescent="0.3">
      <c r="B186" s="220" t="s">
        <v>1018</v>
      </c>
      <c r="C186" s="220">
        <v>7502</v>
      </c>
      <c r="E186" s="77" t="s">
        <v>376</v>
      </c>
      <c r="F186" t="s">
        <v>1636</v>
      </c>
      <c r="G186" s="220">
        <v>19454</v>
      </c>
      <c r="H186" s="77" t="s">
        <v>375</v>
      </c>
      <c r="I186" s="77" t="s">
        <v>1637</v>
      </c>
      <c r="J186" t="s">
        <v>1019</v>
      </c>
      <c r="K186" t="b">
        <v>1</v>
      </c>
      <c r="M186" s="77" t="b">
        <v>1</v>
      </c>
      <c r="N186" s="77">
        <v>21.9</v>
      </c>
      <c r="O186" s="220">
        <v>1</v>
      </c>
      <c r="P186" s="220" t="s">
        <v>1824</v>
      </c>
      <c r="Q186" s="220">
        <v>1</v>
      </c>
      <c r="R186" s="220">
        <v>4.16</v>
      </c>
      <c r="S186" s="77" t="s">
        <v>1498</v>
      </c>
      <c r="T186" s="77"/>
      <c r="U186" s="77">
        <v>53.892459000000002</v>
      </c>
      <c r="V186" s="77">
        <v>-166.538185</v>
      </c>
      <c r="W186" s="148" t="s">
        <v>1825</v>
      </c>
      <c r="Y186">
        <f>VLOOKUP(F186,'LOOKUP OPERATOR 05032023'!$A$2:$P$173,16,FALSE)</f>
        <v>0</v>
      </c>
    </row>
    <row r="187" spans="1:25" x14ac:dyDescent="0.3">
      <c r="B187" s="220" t="s">
        <v>1020</v>
      </c>
      <c r="C187" s="220">
        <v>7503</v>
      </c>
      <c r="E187" s="77" t="s">
        <v>377</v>
      </c>
      <c r="F187" t="s">
        <v>1636</v>
      </c>
      <c r="G187" s="220">
        <v>19454</v>
      </c>
      <c r="H187" s="77" t="s">
        <v>375</v>
      </c>
      <c r="I187" s="77" t="s">
        <v>1637</v>
      </c>
      <c r="J187" t="s">
        <v>1019</v>
      </c>
      <c r="K187" t="b">
        <v>1</v>
      </c>
      <c r="M187" s="77" t="b">
        <v>1</v>
      </c>
      <c r="N187" s="77">
        <v>1.1000000000000001</v>
      </c>
      <c r="O187" s="220">
        <v>1</v>
      </c>
      <c r="P187" s="220" t="s">
        <v>1824</v>
      </c>
      <c r="Q187" s="220">
        <v>1</v>
      </c>
      <c r="R187" s="220">
        <v>4.16</v>
      </c>
      <c r="S187" s="77" t="s">
        <v>1498</v>
      </c>
      <c r="T187" s="77"/>
      <c r="U187" s="77">
        <v>53.863993000000001</v>
      </c>
      <c r="V187" s="77">
        <v>-166.51259099999999</v>
      </c>
      <c r="W187" s="148" t="s">
        <v>1825</v>
      </c>
      <c r="X187" s="77"/>
      <c r="Y187">
        <f>VLOOKUP(F187,'LOOKUP OPERATOR 05032023'!$A$2:$P$173,16,FALSE)</f>
        <v>0</v>
      </c>
    </row>
    <row r="188" spans="1:25" x14ac:dyDescent="0.3">
      <c r="A188" s="148">
        <v>332870</v>
      </c>
      <c r="B188" s="148" t="s">
        <v>1021</v>
      </c>
      <c r="D188" s="148">
        <v>332870</v>
      </c>
      <c r="E188" t="s">
        <v>410</v>
      </c>
      <c r="F188" t="s">
        <v>1537</v>
      </c>
      <c r="H188" t="s">
        <v>409</v>
      </c>
      <c r="I188" t="s">
        <v>1538</v>
      </c>
      <c r="J188" t="s">
        <v>1022</v>
      </c>
      <c r="K188" t="b">
        <v>0</v>
      </c>
      <c r="L188" t="b">
        <v>1</v>
      </c>
      <c r="M188" s="148" t="b">
        <v>1</v>
      </c>
      <c r="N188">
        <v>0.27</v>
      </c>
      <c r="O188" s="148">
        <v>1</v>
      </c>
      <c r="P188" s="148" t="s">
        <v>1824</v>
      </c>
      <c r="Q188" s="148">
        <v>1</v>
      </c>
      <c r="S188" t="s">
        <v>490</v>
      </c>
      <c r="T188"/>
      <c r="U188">
        <v>60.942779999999999</v>
      </c>
      <c r="V188">
        <v>-164.62943999999999</v>
      </c>
      <c r="W188" s="148" t="s">
        <v>1825</v>
      </c>
      <c r="Y188">
        <f>VLOOKUP(F188,'LOOKUP OPERATOR 05032023'!$A$2:$P$173,16,FALSE)</f>
        <v>0</v>
      </c>
    </row>
    <row r="189" spans="1:25" x14ac:dyDescent="0.3">
      <c r="B189" s="148" t="s">
        <v>1023</v>
      </c>
      <c r="C189" s="148">
        <v>54422</v>
      </c>
      <c r="E189" t="s">
        <v>1025</v>
      </c>
      <c r="F189" t="s">
        <v>1678</v>
      </c>
      <c r="G189" s="148">
        <v>19553</v>
      </c>
      <c r="H189" t="s">
        <v>1024</v>
      </c>
      <c r="I189" t="s">
        <v>1637</v>
      </c>
      <c r="J189" t="s">
        <v>1019</v>
      </c>
      <c r="K189" t="b">
        <v>1</v>
      </c>
      <c r="L189" t="b">
        <v>0</v>
      </c>
      <c r="M189" t="b">
        <v>0</v>
      </c>
      <c r="N189">
        <v>17.5</v>
      </c>
      <c r="O189" s="148">
        <v>5</v>
      </c>
      <c r="P189" s="148" t="s">
        <v>1859</v>
      </c>
      <c r="Q189" s="148">
        <v>6</v>
      </c>
      <c r="R189" s="148">
        <v>12.4</v>
      </c>
      <c r="S189" t="s">
        <v>1498</v>
      </c>
      <c r="T189"/>
      <c r="U189">
        <v>53.879600000000003</v>
      </c>
      <c r="V189">
        <v>-166.5532</v>
      </c>
      <c r="W189" s="148" t="s">
        <v>1825</v>
      </c>
      <c r="X189" s="77"/>
      <c r="Y189">
        <f>VLOOKUP(F189,'LOOKUP OPERATOR 05032023'!$A$2:$P$173,16,FALSE)</f>
        <v>0</v>
      </c>
    </row>
    <row r="190" spans="1:25" x14ac:dyDescent="0.3">
      <c r="B190" s="148" t="s">
        <v>1026</v>
      </c>
      <c r="C190" s="148">
        <v>50711</v>
      </c>
      <c r="E190" t="s">
        <v>1028</v>
      </c>
      <c r="F190" t="s">
        <v>1681</v>
      </c>
      <c r="G190" s="148">
        <v>19511</v>
      </c>
      <c r="H190" t="s">
        <v>1027</v>
      </c>
      <c r="I190" t="s">
        <v>1663</v>
      </c>
      <c r="J190" t="s">
        <v>585</v>
      </c>
      <c r="K190" t="b">
        <v>1</v>
      </c>
      <c r="L190" t="b">
        <v>0</v>
      </c>
      <c r="M190" t="b">
        <v>1</v>
      </c>
      <c r="N190">
        <v>22.6</v>
      </c>
      <c r="O190" s="148">
        <v>3</v>
      </c>
      <c r="P190" s="148" t="s">
        <v>1860</v>
      </c>
      <c r="Q190" s="148">
        <v>5</v>
      </c>
      <c r="R190" s="148">
        <v>69</v>
      </c>
      <c r="S190" t="s">
        <v>1498</v>
      </c>
      <c r="T190"/>
      <c r="U190">
        <v>64.854170999999994</v>
      </c>
      <c r="V190">
        <v>-147.82207500000001</v>
      </c>
      <c r="W190" s="148" t="s">
        <v>1825</v>
      </c>
      <c r="Y190">
        <f>VLOOKUP(F190,'LOOKUP OPERATOR 05032023'!$A$2:$P$173,16,FALSE)</f>
        <v>0</v>
      </c>
    </row>
    <row r="191" spans="1:25" x14ac:dyDescent="0.3">
      <c r="B191" s="148" t="s">
        <v>1011</v>
      </c>
      <c r="C191" s="148">
        <v>50392</v>
      </c>
      <c r="E191" t="s">
        <v>1013</v>
      </c>
      <c r="F191" t="s">
        <v>1668</v>
      </c>
      <c r="G191" s="148">
        <v>22199</v>
      </c>
      <c r="H191" t="s">
        <v>1306</v>
      </c>
      <c r="I191" t="s">
        <v>1663</v>
      </c>
      <c r="J191" t="s">
        <v>585</v>
      </c>
      <c r="K191" t="b">
        <v>1</v>
      </c>
      <c r="L191" t="b">
        <v>0</v>
      </c>
      <c r="M191" t="b">
        <v>1</v>
      </c>
      <c r="N191">
        <v>33.5</v>
      </c>
      <c r="O191" s="148">
        <v>3</v>
      </c>
      <c r="P191" s="148" t="s">
        <v>1860</v>
      </c>
      <c r="Q191" s="148">
        <v>5</v>
      </c>
      <c r="R191" s="148">
        <v>7.2</v>
      </c>
      <c r="S191" t="s">
        <v>1498</v>
      </c>
      <c r="T191"/>
      <c r="U191">
        <v>64.671409999999995</v>
      </c>
      <c r="V191">
        <v>-147.075988</v>
      </c>
      <c r="W191" s="148" t="s">
        <v>1825</v>
      </c>
      <c r="Y191">
        <f>VLOOKUP(F191,'LOOKUP OPERATOR 05032023'!$A$2:$P$173,16,FALSE)</f>
        <v>59</v>
      </c>
    </row>
    <row r="192" spans="1:25" x14ac:dyDescent="0.3">
      <c r="B192" s="148" t="s">
        <v>1419</v>
      </c>
      <c r="E192" t="s">
        <v>1861</v>
      </c>
      <c r="G192" s="172"/>
      <c r="H192" s="136"/>
      <c r="K192" t="b">
        <v>0</v>
      </c>
      <c r="L192" t="b">
        <v>0</v>
      </c>
      <c r="M192" s="172" t="s">
        <v>1826</v>
      </c>
      <c r="N192" s="136">
        <v>0.224</v>
      </c>
      <c r="O192" s="172"/>
      <c r="P192" s="172"/>
      <c r="Q192" s="172"/>
      <c r="R192" s="148">
        <v>7.2</v>
      </c>
      <c r="S192" t="s">
        <v>490</v>
      </c>
      <c r="T192"/>
      <c r="Y192" t="e">
        <f>VLOOKUP(F192,'LOOKUP OPERATOR 05032023'!$A$2:$P$173,16,FALSE)</f>
        <v>#N/A</v>
      </c>
    </row>
    <row r="193" spans="1:25" x14ac:dyDescent="0.3">
      <c r="A193" s="148">
        <v>331195</v>
      </c>
      <c r="B193" s="148" t="s">
        <v>607</v>
      </c>
      <c r="C193" s="148">
        <v>61685</v>
      </c>
      <c r="D193" s="148">
        <v>331195</v>
      </c>
      <c r="E193" t="s">
        <v>1334</v>
      </c>
      <c r="F193" t="s">
        <v>1521</v>
      </c>
      <c r="G193" s="148">
        <v>219</v>
      </c>
      <c r="H193" t="s">
        <v>80</v>
      </c>
      <c r="I193" t="s">
        <v>1862</v>
      </c>
      <c r="J193" t="s">
        <v>608</v>
      </c>
      <c r="K193" t="b">
        <v>1</v>
      </c>
      <c r="L193" t="b">
        <v>1</v>
      </c>
      <c r="M193" s="172" t="s">
        <v>1829</v>
      </c>
      <c r="N193">
        <v>0.73</v>
      </c>
      <c r="O193" s="148">
        <v>1</v>
      </c>
      <c r="P193" s="148" t="s">
        <v>1824</v>
      </c>
      <c r="Q193" s="148">
        <v>1</v>
      </c>
      <c r="R193" s="148">
        <v>12.47</v>
      </c>
      <c r="S193" t="s">
        <v>1498</v>
      </c>
      <c r="T193"/>
      <c r="U193">
        <v>62.592756000000001</v>
      </c>
      <c r="V193">
        <v>-143.58886899999999</v>
      </c>
      <c r="W193" s="148" t="s">
        <v>1825</v>
      </c>
      <c r="Y193">
        <f>VLOOKUP(F193,'LOOKUP OPERATOR 05032023'!$A$2:$P$173,16,FALSE)</f>
        <v>2</v>
      </c>
    </row>
    <row r="194" spans="1:25" x14ac:dyDescent="0.3">
      <c r="A194" s="148">
        <v>332880</v>
      </c>
      <c r="B194" s="148" t="s">
        <v>1029</v>
      </c>
      <c r="D194" s="148">
        <v>332880</v>
      </c>
      <c r="E194" t="s">
        <v>379</v>
      </c>
      <c r="F194" t="s">
        <v>1638</v>
      </c>
      <c r="H194" t="s">
        <v>378</v>
      </c>
      <c r="I194" t="s">
        <v>1639</v>
      </c>
      <c r="J194" t="s">
        <v>1030</v>
      </c>
      <c r="K194" t="b">
        <v>0</v>
      </c>
      <c r="L194" t="b">
        <v>1</v>
      </c>
      <c r="M194" s="148" t="s">
        <v>1829</v>
      </c>
      <c r="N194">
        <v>0.495</v>
      </c>
      <c r="O194" s="148">
        <v>1</v>
      </c>
      <c r="P194" s="148" t="s">
        <v>1824</v>
      </c>
      <c r="Q194" s="148">
        <v>1</v>
      </c>
      <c r="R194" s="148">
        <v>7.2</v>
      </c>
      <c r="S194" t="s">
        <v>490</v>
      </c>
      <c r="T194"/>
      <c r="U194">
        <v>67.013890000000004</v>
      </c>
      <c r="V194">
        <v>-146.41861</v>
      </c>
      <c r="W194" s="148" t="s">
        <v>1825</v>
      </c>
      <c r="Y194">
        <f>VLOOKUP(F194,'LOOKUP OPERATOR 05032023'!$A$2:$P$173,16,FALSE)</f>
        <v>0</v>
      </c>
    </row>
    <row r="195" spans="1:25" x14ac:dyDescent="0.3">
      <c r="B195" s="148" t="s">
        <v>1031</v>
      </c>
      <c r="C195" s="148">
        <v>54305</v>
      </c>
      <c r="E195" t="s">
        <v>1033</v>
      </c>
      <c r="F195" t="s">
        <v>1863</v>
      </c>
      <c r="G195" s="148">
        <v>20523</v>
      </c>
      <c r="H195" t="s">
        <v>1032</v>
      </c>
      <c r="I195" t="s">
        <v>1637</v>
      </c>
      <c r="J195" t="s">
        <v>1019</v>
      </c>
      <c r="K195" t="b">
        <v>1</v>
      </c>
      <c r="L195" t="b">
        <v>0</v>
      </c>
      <c r="M195" t="b">
        <v>1</v>
      </c>
      <c r="N195">
        <v>6.6</v>
      </c>
      <c r="O195" s="148">
        <v>4</v>
      </c>
      <c r="P195" s="148" t="s">
        <v>1858</v>
      </c>
      <c r="Q195" s="148">
        <v>7</v>
      </c>
      <c r="R195" s="148">
        <v>4.16</v>
      </c>
      <c r="S195" t="s">
        <v>1498</v>
      </c>
      <c r="T195"/>
      <c r="U195">
        <v>53.858508</v>
      </c>
      <c r="V195">
        <v>-166.55287999999999</v>
      </c>
      <c r="W195" s="148" t="s">
        <v>1825</v>
      </c>
      <c r="Y195">
        <f>VLOOKUP(F195,'LOOKUP OPERATOR 05032023'!$A$2:$P$173,16,FALSE)</f>
        <v>0</v>
      </c>
    </row>
    <row r="196" spans="1:25" x14ac:dyDescent="0.3">
      <c r="A196" s="148">
        <v>332890</v>
      </c>
      <c r="B196" s="148" t="s">
        <v>1034</v>
      </c>
      <c r="D196" s="148">
        <v>332890</v>
      </c>
      <c r="E196" t="s">
        <v>381</v>
      </c>
      <c r="F196" t="s">
        <v>1644</v>
      </c>
      <c r="H196" t="s">
        <v>380</v>
      </c>
      <c r="I196" t="s">
        <v>1645</v>
      </c>
      <c r="J196" t="s">
        <v>1035</v>
      </c>
      <c r="K196" t="b">
        <v>0</v>
      </c>
      <c r="L196" t="b">
        <v>1</v>
      </c>
      <c r="M196" s="148" t="s">
        <v>1829</v>
      </c>
      <c r="O196" s="148">
        <v>1</v>
      </c>
      <c r="P196" s="148" t="s">
        <v>1824</v>
      </c>
      <c r="Q196" s="148">
        <v>1</v>
      </c>
      <c r="R196" s="148">
        <v>7.2</v>
      </c>
      <c r="S196" t="s">
        <v>490</v>
      </c>
      <c r="T196"/>
      <c r="U196">
        <v>64.681389999999993</v>
      </c>
      <c r="V196">
        <v>-163.40556000000001</v>
      </c>
      <c r="W196" s="148" t="s">
        <v>1825</v>
      </c>
      <c r="Y196">
        <f>VLOOKUP(F196,'LOOKUP OPERATOR 05032023'!$A$2:$P$173,16,FALSE)</f>
        <v>0</v>
      </c>
    </row>
    <row r="197" spans="1:25" x14ac:dyDescent="0.3">
      <c r="B197" s="148" t="s">
        <v>1036</v>
      </c>
      <c r="C197" s="148">
        <v>95</v>
      </c>
      <c r="E197" t="s">
        <v>383</v>
      </c>
      <c r="F197" t="s">
        <v>1667</v>
      </c>
      <c r="G197" s="148">
        <v>21015</v>
      </c>
      <c r="H197" t="s">
        <v>382</v>
      </c>
      <c r="I197" t="s">
        <v>1660</v>
      </c>
      <c r="J197" t="s">
        <v>849</v>
      </c>
      <c r="K197" t="b">
        <v>1</v>
      </c>
      <c r="L197" t="b">
        <v>0</v>
      </c>
      <c r="M197" t="b">
        <v>1</v>
      </c>
      <c r="N197">
        <v>8.5</v>
      </c>
      <c r="O197" s="148">
        <v>1</v>
      </c>
      <c r="P197" s="148" t="s">
        <v>1824</v>
      </c>
      <c r="Q197" s="148">
        <v>1</v>
      </c>
      <c r="R197" s="148">
        <v>12.47</v>
      </c>
      <c r="S197" t="s">
        <v>1498</v>
      </c>
      <c r="T197"/>
      <c r="U197">
        <v>56.460976000000002</v>
      </c>
      <c r="V197">
        <v>-132.37943899999999</v>
      </c>
      <c r="Y197">
        <f>VLOOKUP(F197,'LOOKUP OPERATOR 05032023'!$A$2:$P$173,16,FALSE)</f>
        <v>0</v>
      </c>
    </row>
    <row r="198" spans="1:25" x14ac:dyDescent="0.3">
      <c r="B198" s="148" t="s">
        <v>1421</v>
      </c>
      <c r="E198" s="215" t="s">
        <v>1864</v>
      </c>
      <c r="G198" s="172"/>
      <c r="H198" s="136"/>
      <c r="K198" t="b">
        <v>0</v>
      </c>
      <c r="L198" t="b">
        <v>0</v>
      </c>
      <c r="M198" s="136" t="b">
        <v>0</v>
      </c>
      <c r="N198" s="136"/>
      <c r="O198" s="172"/>
      <c r="P198" s="172"/>
      <c r="Q198" s="172"/>
      <c r="R198" s="172"/>
      <c r="S198" s="136" t="s">
        <v>490</v>
      </c>
      <c r="T198" s="136"/>
      <c r="U198" s="136"/>
      <c r="V198" s="136"/>
      <c r="W198" s="172"/>
      <c r="Y198" t="e">
        <f>VLOOKUP(F198,'LOOKUP OPERATOR 05032023'!$A$2:$P$173,16,FALSE)</f>
        <v>#N/A</v>
      </c>
    </row>
    <row r="199" spans="1:25" x14ac:dyDescent="0.3">
      <c r="B199" s="148" t="s">
        <v>1307</v>
      </c>
      <c r="E199" s="215" t="s">
        <v>1308</v>
      </c>
      <c r="G199" s="172"/>
      <c r="H199" s="136"/>
      <c r="K199" t="b">
        <v>0</v>
      </c>
      <c r="L199" t="b">
        <v>0</v>
      </c>
      <c r="M199" s="136" t="b">
        <v>0</v>
      </c>
      <c r="N199" s="136"/>
      <c r="O199" s="172"/>
      <c r="P199" s="172"/>
      <c r="Q199" s="172"/>
      <c r="R199" s="172"/>
      <c r="S199" s="136" t="s">
        <v>490</v>
      </c>
      <c r="T199" s="136"/>
      <c r="U199" s="136"/>
      <c r="V199" s="136"/>
      <c r="W199" s="172"/>
      <c r="Y199" t="e">
        <f>VLOOKUP(F199,'LOOKUP OPERATOR 05032023'!$A$2:$P$173,16,FALSE)</f>
        <v>#N/A</v>
      </c>
    </row>
    <row r="200" spans="1:25" x14ac:dyDescent="0.3">
      <c r="B200" s="148" t="s">
        <v>1309</v>
      </c>
      <c r="E200" s="215" t="s">
        <v>210</v>
      </c>
      <c r="G200" s="172"/>
      <c r="H200" s="136"/>
      <c r="K200" t="b">
        <v>0</v>
      </c>
      <c r="L200" t="b">
        <v>0</v>
      </c>
      <c r="M200" s="136" t="b">
        <v>0</v>
      </c>
      <c r="N200" s="136"/>
      <c r="O200" s="172"/>
      <c r="P200" s="172"/>
      <c r="Q200" s="172"/>
      <c r="R200" s="172"/>
      <c r="S200" s="136" t="s">
        <v>490</v>
      </c>
      <c r="T200" s="136"/>
      <c r="U200" s="136"/>
      <c r="V200" s="136"/>
      <c r="W200" s="172"/>
      <c r="Y200" t="e">
        <f>VLOOKUP(F200,'LOOKUP OPERATOR 05032023'!$A$2:$P$173,16,FALSE)</f>
        <v>#N/A</v>
      </c>
    </row>
    <row r="201" spans="1:25" x14ac:dyDescent="0.3">
      <c r="B201" s="148" t="s">
        <v>1422</v>
      </c>
      <c r="E201" s="88" t="s">
        <v>1865</v>
      </c>
      <c r="G201" s="172"/>
      <c r="H201" s="136"/>
      <c r="K201" t="b">
        <v>0</v>
      </c>
      <c r="L201" t="b">
        <v>0</v>
      </c>
      <c r="M201" s="136" t="b">
        <v>0</v>
      </c>
      <c r="N201" s="136"/>
      <c r="O201" s="172"/>
      <c r="P201" s="172"/>
      <c r="Q201" s="172"/>
      <c r="R201" s="172"/>
      <c r="S201" s="136" t="s">
        <v>490</v>
      </c>
      <c r="T201" s="136"/>
      <c r="U201" s="136"/>
      <c r="V201" s="136"/>
      <c r="W201" s="172"/>
      <c r="Y201" t="e">
        <f>VLOOKUP(F201,'LOOKUP OPERATOR 05032023'!$A$2:$P$173,16,FALSE)</f>
        <v>#N/A</v>
      </c>
    </row>
    <row r="202" spans="1:25" x14ac:dyDescent="0.3">
      <c r="A202" s="148">
        <v>331155</v>
      </c>
      <c r="B202" s="148" t="s">
        <v>1337</v>
      </c>
      <c r="C202" s="148">
        <v>7466</v>
      </c>
      <c r="D202" s="148">
        <v>331155</v>
      </c>
      <c r="E202" t="s">
        <v>98</v>
      </c>
      <c r="F202" t="s">
        <v>1665</v>
      </c>
      <c r="G202" s="172">
        <v>18963</v>
      </c>
      <c r="H202" s="136" t="s">
        <v>1338</v>
      </c>
      <c r="I202" t="s">
        <v>1531</v>
      </c>
      <c r="J202" t="s">
        <v>587</v>
      </c>
      <c r="K202" t="b">
        <v>0</v>
      </c>
      <c r="L202" t="b">
        <v>1</v>
      </c>
      <c r="M202" s="136"/>
      <c r="N202" s="136"/>
      <c r="O202" s="172"/>
      <c r="P202" s="172"/>
      <c r="Q202" s="172"/>
      <c r="R202" s="172"/>
      <c r="S202" s="172"/>
      <c r="T202" s="172"/>
      <c r="U202" s="136"/>
      <c r="V202" s="136"/>
      <c r="W202" s="148" t="s">
        <v>1825</v>
      </c>
      <c r="Y202">
        <f>VLOOKUP(F202,'LOOKUP OPERATOR 05032023'!$A$2:$P$173,16,FALSE)</f>
        <v>240</v>
      </c>
    </row>
    <row r="203" spans="1:25" x14ac:dyDescent="0.3">
      <c r="B203" s="148" t="s">
        <v>1423</v>
      </c>
      <c r="C203" s="148">
        <v>55982</v>
      </c>
      <c r="E203" t="s">
        <v>1866</v>
      </c>
      <c r="F203" t="s">
        <v>1719</v>
      </c>
      <c r="G203" s="148">
        <v>7353</v>
      </c>
      <c r="H203" t="s">
        <v>220</v>
      </c>
      <c r="I203" t="s">
        <v>1663</v>
      </c>
      <c r="J203" t="s">
        <v>585</v>
      </c>
      <c r="K203" t="b">
        <v>0</v>
      </c>
      <c r="L203" t="b">
        <v>0</v>
      </c>
      <c r="Y203">
        <f>VLOOKUP(F203,'LOOKUP OPERATOR 05032023'!$A$2:$P$173,16,FALSE)</f>
        <v>13</v>
      </c>
    </row>
    <row r="204" spans="1:25" x14ac:dyDescent="0.3">
      <c r="A204" s="148">
        <v>331210</v>
      </c>
      <c r="B204" s="148" t="s">
        <v>609</v>
      </c>
      <c r="C204" s="148">
        <v>7414</v>
      </c>
      <c r="D204" s="148">
        <v>331210</v>
      </c>
      <c r="E204" t="s">
        <v>99</v>
      </c>
      <c r="F204" t="s">
        <v>1521</v>
      </c>
      <c r="G204" s="148">
        <v>219</v>
      </c>
      <c r="H204" t="s">
        <v>80</v>
      </c>
      <c r="I204" t="s">
        <v>1531</v>
      </c>
      <c r="J204" t="s">
        <v>587</v>
      </c>
      <c r="K204" t="b">
        <v>1</v>
      </c>
      <c r="L204" t="b">
        <v>1</v>
      </c>
      <c r="M204" s="148" t="s">
        <v>1826</v>
      </c>
      <c r="N204">
        <v>1.075</v>
      </c>
      <c r="O204" s="148">
        <v>1</v>
      </c>
      <c r="P204" s="148" t="s">
        <v>1824</v>
      </c>
      <c r="Q204" s="148">
        <v>1</v>
      </c>
      <c r="R204" s="148">
        <v>4.16</v>
      </c>
      <c r="S204" t="s">
        <v>1498</v>
      </c>
      <c r="T204"/>
      <c r="U204">
        <v>55.685859999999998</v>
      </c>
      <c r="V204">
        <v>-132.52892</v>
      </c>
      <c r="Y204">
        <f>VLOOKUP(F204,'LOOKUP OPERATOR 05032023'!$A$2:$P$173,16,FALSE)</f>
        <v>2</v>
      </c>
    </row>
    <row r="205" spans="1:25" x14ac:dyDescent="0.3">
      <c r="B205" s="148" t="s">
        <v>1424</v>
      </c>
      <c r="C205" s="148">
        <v>7333</v>
      </c>
      <c r="E205" t="s">
        <v>1867</v>
      </c>
      <c r="F205" t="s">
        <v>1650</v>
      </c>
      <c r="G205" s="148">
        <v>17271</v>
      </c>
      <c r="H205" t="s">
        <v>1868</v>
      </c>
      <c r="I205" t="s">
        <v>1651</v>
      </c>
      <c r="J205" t="s">
        <v>971</v>
      </c>
      <c r="K205" t="b">
        <v>0</v>
      </c>
      <c r="L205" t="b">
        <v>0</v>
      </c>
      <c r="M205" t="b">
        <v>0</v>
      </c>
      <c r="N205">
        <v>15.9</v>
      </c>
      <c r="O205" s="148">
        <v>1</v>
      </c>
      <c r="P205" s="148" t="s">
        <v>1824</v>
      </c>
      <c r="Q205" s="148">
        <v>1</v>
      </c>
      <c r="R205" s="148">
        <v>69</v>
      </c>
      <c r="S205" t="s">
        <v>1498</v>
      </c>
      <c r="T205"/>
      <c r="U205">
        <v>57.051600000000001</v>
      </c>
      <c r="V205">
        <v>-135.22970000000001</v>
      </c>
      <c r="Y205">
        <f>VLOOKUP(F205,'LOOKUP OPERATOR 05032023'!$A$2:$P$173,16,FALSE)</f>
        <v>1</v>
      </c>
    </row>
    <row r="206" spans="1:25" x14ac:dyDescent="0.3">
      <c r="B206" s="148" t="s">
        <v>1425</v>
      </c>
      <c r="C206" s="148">
        <v>54222</v>
      </c>
      <c r="E206" t="s">
        <v>1869</v>
      </c>
      <c r="F206" t="s">
        <v>1673</v>
      </c>
      <c r="G206" s="148">
        <v>431</v>
      </c>
      <c r="H206" t="s">
        <v>1674</v>
      </c>
      <c r="K206" t="b">
        <v>0</v>
      </c>
      <c r="L206" t="b">
        <v>0</v>
      </c>
      <c r="Y206">
        <f>VLOOKUP(F206,'LOOKUP OPERATOR 05032023'!$A$2:$P$173,16,FALSE)</f>
        <v>0</v>
      </c>
    </row>
    <row r="207" spans="1:25" x14ac:dyDescent="0.3">
      <c r="B207" s="148" t="s">
        <v>1426</v>
      </c>
      <c r="C207" s="148">
        <v>54888</v>
      </c>
      <c r="E207" t="s">
        <v>1870</v>
      </c>
      <c r="F207" t="s">
        <v>1871</v>
      </c>
      <c r="G207" s="148">
        <v>14313</v>
      </c>
      <c r="H207" t="s">
        <v>1872</v>
      </c>
      <c r="K207" t="b">
        <v>0</v>
      </c>
      <c r="L207" t="b">
        <v>0</v>
      </c>
      <c r="Y207">
        <f>VLOOKUP(F207,'LOOKUP OPERATOR 05032023'!$A$2:$P$173,16,FALSE)</f>
        <v>520</v>
      </c>
    </row>
    <row r="208" spans="1:25" x14ac:dyDescent="0.3">
      <c r="B208" s="148" t="s">
        <v>1427</v>
      </c>
      <c r="C208" s="148">
        <v>54883</v>
      </c>
      <c r="E208" t="s">
        <v>1873</v>
      </c>
      <c r="F208" t="s">
        <v>1874</v>
      </c>
      <c r="G208" s="148">
        <v>9183</v>
      </c>
      <c r="H208" t="s">
        <v>1875</v>
      </c>
      <c r="K208" t="b">
        <v>0</v>
      </c>
      <c r="L208" t="b">
        <v>0</v>
      </c>
      <c r="Y208">
        <f>VLOOKUP(F208,'LOOKUP OPERATOR 05032023'!$A$2:$P$173,16,FALSE)</f>
        <v>0</v>
      </c>
    </row>
    <row r="209" spans="1:25" x14ac:dyDescent="0.3">
      <c r="B209" s="148" t="s">
        <v>1428</v>
      </c>
      <c r="C209" s="148">
        <v>54151</v>
      </c>
      <c r="E209" t="s">
        <v>1876</v>
      </c>
      <c r="F209" t="s">
        <v>1877</v>
      </c>
      <c r="G209" s="148">
        <v>14956</v>
      </c>
      <c r="H209" t="s">
        <v>1878</v>
      </c>
      <c r="K209" t="b">
        <v>0</v>
      </c>
      <c r="L209" t="b">
        <v>0</v>
      </c>
      <c r="Y209">
        <f>VLOOKUP(F209,'LOOKUP OPERATOR 05032023'!$A$2:$P$173,16,FALSE)</f>
        <v>724</v>
      </c>
    </row>
    <row r="210" spans="1:25" s="77" customFormat="1" x14ac:dyDescent="0.3">
      <c r="A210" s="148"/>
      <c r="B210" s="148" t="s">
        <v>1429</v>
      </c>
      <c r="C210" s="148">
        <v>54152</v>
      </c>
      <c r="D210" s="148"/>
      <c r="E210" t="s">
        <v>1879</v>
      </c>
      <c r="F210" t="s">
        <v>1877</v>
      </c>
      <c r="G210" s="148">
        <v>14956</v>
      </c>
      <c r="H210" t="s">
        <v>1878</v>
      </c>
      <c r="I210"/>
      <c r="J210"/>
      <c r="K210" t="b">
        <v>0</v>
      </c>
      <c r="L210" t="b">
        <v>0</v>
      </c>
      <c r="M210"/>
      <c r="N210"/>
      <c r="O210" s="148"/>
      <c r="P210" s="148"/>
      <c r="Q210" s="148"/>
      <c r="R210" s="148"/>
      <c r="S210" s="148"/>
      <c r="T210" s="148"/>
      <c r="U210"/>
      <c r="V210"/>
      <c r="W210" s="148"/>
      <c r="X210"/>
      <c r="Y210">
        <f>VLOOKUP(F210,'LOOKUP OPERATOR 05032023'!$A$2:$P$173,16,FALSE)</f>
        <v>724</v>
      </c>
    </row>
    <row r="211" spans="1:25" s="77" customFormat="1" x14ac:dyDescent="0.3">
      <c r="A211" s="148"/>
      <c r="B211" s="148" t="s">
        <v>1430</v>
      </c>
      <c r="C211" s="148">
        <v>54153</v>
      </c>
      <c r="D211" s="148"/>
      <c r="E211" t="s">
        <v>1880</v>
      </c>
      <c r="F211" t="s">
        <v>1877</v>
      </c>
      <c r="G211" s="148">
        <v>14956</v>
      </c>
      <c r="H211" t="s">
        <v>1878</v>
      </c>
      <c r="I211"/>
      <c r="J211"/>
      <c r="K211" t="b">
        <v>0</v>
      </c>
      <c r="L211" t="b">
        <v>0</v>
      </c>
      <c r="M211"/>
      <c r="N211"/>
      <c r="O211" s="148"/>
      <c r="P211" s="148"/>
      <c r="Q211" s="148"/>
      <c r="R211" s="148"/>
      <c r="S211" s="148"/>
      <c r="T211" s="148"/>
      <c r="U211"/>
      <c r="V211"/>
      <c r="W211" s="148"/>
      <c r="X211"/>
      <c r="Y211">
        <f>VLOOKUP(F211,'LOOKUP OPERATOR 05032023'!$A$2:$P$173,16,FALSE)</f>
        <v>724</v>
      </c>
    </row>
    <row r="212" spans="1:25" x14ac:dyDescent="0.3">
      <c r="B212" s="148" t="s">
        <v>1431</v>
      </c>
      <c r="C212" s="148">
        <v>50415</v>
      </c>
      <c r="E212" t="s">
        <v>254</v>
      </c>
      <c r="F212" t="s">
        <v>1881</v>
      </c>
      <c r="G212" s="148">
        <v>14852</v>
      </c>
      <c r="H212" t="s">
        <v>1882</v>
      </c>
      <c r="I212" t="s">
        <v>1784</v>
      </c>
      <c r="J212" t="s">
        <v>856</v>
      </c>
      <c r="K212" t="b">
        <v>0</v>
      </c>
      <c r="L212" t="b">
        <v>0</v>
      </c>
      <c r="Y212">
        <f>VLOOKUP(F212,'LOOKUP OPERATOR 05032023'!$A$2:$P$173,16,FALSE)</f>
        <v>0</v>
      </c>
    </row>
    <row r="213" spans="1:25" x14ac:dyDescent="0.3">
      <c r="B213" s="148" t="s">
        <v>1432</v>
      </c>
      <c r="C213" s="148">
        <v>54155</v>
      </c>
      <c r="E213" t="s">
        <v>1883</v>
      </c>
      <c r="F213" t="s">
        <v>1884</v>
      </c>
      <c r="G213" s="148">
        <v>1388</v>
      </c>
      <c r="H213" t="s">
        <v>1885</v>
      </c>
      <c r="K213" t="b">
        <v>0</v>
      </c>
      <c r="L213" t="b">
        <v>0</v>
      </c>
      <c r="Y213">
        <f>VLOOKUP(F213,'LOOKUP OPERATOR 05032023'!$A$2:$P$173,16,FALSE)</f>
        <v>0</v>
      </c>
    </row>
    <row r="214" spans="1:25" x14ac:dyDescent="0.3">
      <c r="B214" s="148" t="s">
        <v>1433</v>
      </c>
      <c r="C214" s="148">
        <v>54871</v>
      </c>
      <c r="E214" t="s">
        <v>1886</v>
      </c>
      <c r="F214" t="s">
        <v>1887</v>
      </c>
      <c r="G214" s="172">
        <v>13972</v>
      </c>
      <c r="H214" s="136" t="s">
        <v>1888</v>
      </c>
      <c r="I214" s="136"/>
      <c r="K214" t="b">
        <v>0</v>
      </c>
      <c r="L214" t="b">
        <v>0</v>
      </c>
      <c r="M214" s="136"/>
      <c r="N214" s="136"/>
      <c r="O214" s="172"/>
      <c r="P214" s="172"/>
      <c r="Q214" s="172"/>
      <c r="R214" s="172"/>
      <c r="S214" s="172"/>
      <c r="T214" s="172"/>
      <c r="U214" s="136"/>
      <c r="V214" s="136"/>
      <c r="W214" s="172"/>
      <c r="Y214">
        <f>VLOOKUP(F214,'LOOKUP OPERATOR 05032023'!$A$2:$P$173,16,FALSE)</f>
        <v>742</v>
      </c>
    </row>
    <row r="215" spans="1:25" x14ac:dyDescent="0.3">
      <c r="A215" s="148">
        <v>331220</v>
      </c>
      <c r="B215" s="148" t="s">
        <v>610</v>
      </c>
      <c r="C215" s="148">
        <v>406</v>
      </c>
      <c r="D215" s="148">
        <v>331220</v>
      </c>
      <c r="E215" t="s">
        <v>100</v>
      </c>
      <c r="F215" t="s">
        <v>1521</v>
      </c>
      <c r="G215" s="148">
        <v>219</v>
      </c>
      <c r="H215" t="s">
        <v>80</v>
      </c>
      <c r="I215" t="s">
        <v>1622</v>
      </c>
      <c r="J215" t="s">
        <v>611</v>
      </c>
      <c r="K215" t="b">
        <v>1</v>
      </c>
      <c r="L215" t="b">
        <v>1</v>
      </c>
      <c r="M215" s="136" t="b">
        <v>0</v>
      </c>
      <c r="N215">
        <v>7.6</v>
      </c>
      <c r="O215" s="148">
        <v>1</v>
      </c>
      <c r="P215" s="148" t="s">
        <v>1824</v>
      </c>
      <c r="Q215" s="148">
        <v>1</v>
      </c>
      <c r="R215" s="148">
        <v>12.47</v>
      </c>
      <c r="S215" t="s">
        <v>1498</v>
      </c>
      <c r="T215"/>
      <c r="U215">
        <v>63.335520000000002</v>
      </c>
      <c r="V215">
        <v>-142.99996999999999</v>
      </c>
      <c r="W215" s="148" t="s">
        <v>1825</v>
      </c>
      <c r="Y215">
        <f>VLOOKUP(F215,'LOOKUP OPERATOR 05032023'!$A$2:$P$173,16,FALSE)</f>
        <v>2</v>
      </c>
    </row>
    <row r="216" spans="1:25" x14ac:dyDescent="0.3">
      <c r="B216" s="148" t="s">
        <v>1434</v>
      </c>
      <c r="C216" s="148">
        <v>54154</v>
      </c>
      <c r="E216" t="s">
        <v>1889</v>
      </c>
      <c r="F216" t="s">
        <v>1890</v>
      </c>
      <c r="G216" s="172">
        <v>14811</v>
      </c>
      <c r="H216" s="136" t="s">
        <v>1891</v>
      </c>
      <c r="I216" s="136"/>
      <c r="K216" t="b">
        <v>0</v>
      </c>
      <c r="L216" t="b">
        <v>0</v>
      </c>
      <c r="M216" s="136"/>
      <c r="N216" s="136"/>
      <c r="O216" s="172"/>
      <c r="P216" s="172"/>
      <c r="Q216" s="172"/>
      <c r="R216" s="172"/>
      <c r="S216" s="172"/>
      <c r="T216" s="172"/>
      <c r="U216" s="136"/>
      <c r="V216" s="136"/>
      <c r="W216" s="172"/>
      <c r="Y216">
        <f>VLOOKUP(F216,'LOOKUP OPERATOR 05032023'!$A$2:$P$173,16,FALSE)</f>
        <v>0</v>
      </c>
    </row>
    <row r="217" spans="1:25" x14ac:dyDescent="0.3">
      <c r="A217" s="148">
        <v>332860</v>
      </c>
      <c r="B217" s="148" t="s">
        <v>1435</v>
      </c>
      <c r="D217" s="148">
        <v>332860</v>
      </c>
      <c r="E217" t="s">
        <v>408</v>
      </c>
      <c r="F217" t="s">
        <v>1636</v>
      </c>
      <c r="G217" s="220">
        <v>19454</v>
      </c>
      <c r="H217" s="77" t="s">
        <v>375</v>
      </c>
      <c r="I217" s="77" t="s">
        <v>1637</v>
      </c>
      <c r="J217" t="s">
        <v>1019</v>
      </c>
      <c r="K217" t="b">
        <v>0</v>
      </c>
      <c r="L217" t="b">
        <v>1</v>
      </c>
      <c r="M217" s="77" t="b">
        <v>1</v>
      </c>
      <c r="N217" s="77">
        <v>1.1000000000000001</v>
      </c>
      <c r="O217" s="220">
        <v>1</v>
      </c>
      <c r="P217" s="220" t="s">
        <v>1824</v>
      </c>
      <c r="Q217" s="220">
        <v>1</v>
      </c>
      <c r="U217" s="77">
        <v>53.863993000000001</v>
      </c>
      <c r="V217" s="77">
        <v>-166.51259099999999</v>
      </c>
      <c r="W217" s="148" t="s">
        <v>1825</v>
      </c>
      <c r="X217" t="s">
        <v>1892</v>
      </c>
      <c r="Y217">
        <f>VLOOKUP(F217,'LOOKUP OPERATOR 05032023'!$A$2:$P$173,16,FALSE)</f>
        <v>0</v>
      </c>
    </row>
    <row r="218" spans="1:25" x14ac:dyDescent="0.3">
      <c r="A218" s="148">
        <v>331920</v>
      </c>
      <c r="B218" s="148" t="s">
        <v>1436</v>
      </c>
      <c r="D218" s="148">
        <v>331920</v>
      </c>
      <c r="E218" t="s">
        <v>782</v>
      </c>
      <c r="F218" t="s">
        <v>1731</v>
      </c>
      <c r="G218" s="210">
        <v>40215</v>
      </c>
      <c r="H218" t="s">
        <v>202</v>
      </c>
      <c r="I218" t="s">
        <v>1732</v>
      </c>
      <c r="J218" t="s">
        <v>781</v>
      </c>
      <c r="K218" t="b">
        <v>0</v>
      </c>
      <c r="L218" t="b">
        <v>1</v>
      </c>
      <c r="M218" t="b">
        <v>0</v>
      </c>
      <c r="O218" s="148">
        <v>1</v>
      </c>
      <c r="P218" s="148" t="s">
        <v>1824</v>
      </c>
      <c r="Q218" s="148">
        <v>1</v>
      </c>
      <c r="R218" s="148">
        <v>13</v>
      </c>
      <c r="U218">
        <v>60.555889000000001</v>
      </c>
      <c r="V218">
        <v>-145.752983</v>
      </c>
      <c r="W218" s="148" t="s">
        <v>1825</v>
      </c>
      <c r="X218" t="s">
        <v>1893</v>
      </c>
      <c r="Y218">
        <f>VLOOKUP(F218,'LOOKUP OPERATOR 05032023'!$A$2:$P$173,16,FALSE)</f>
        <v>160</v>
      </c>
    </row>
    <row r="219" spans="1:25" x14ac:dyDescent="0.3">
      <c r="A219" s="148">
        <v>331020</v>
      </c>
      <c r="B219" s="148" t="s">
        <v>564</v>
      </c>
      <c r="D219" s="148">
        <v>331020</v>
      </c>
      <c r="E219" t="s">
        <v>64</v>
      </c>
      <c r="F219" t="s">
        <v>1549</v>
      </c>
      <c r="H219" t="s">
        <v>63</v>
      </c>
      <c r="I219" t="s">
        <v>1550</v>
      </c>
      <c r="J219" t="s">
        <v>565</v>
      </c>
      <c r="K219" t="b">
        <v>0</v>
      </c>
      <c r="L219" t="b">
        <v>1</v>
      </c>
      <c r="M219" s="148" t="s">
        <v>1829</v>
      </c>
      <c r="N219">
        <v>1.5</v>
      </c>
      <c r="O219" s="148">
        <v>1</v>
      </c>
      <c r="P219" s="148" t="s">
        <v>1824</v>
      </c>
      <c r="Q219" s="148">
        <v>1</v>
      </c>
      <c r="R219" s="148">
        <v>7.2</v>
      </c>
      <c r="S219"/>
      <c r="T219"/>
      <c r="U219">
        <v>60.909439999999996</v>
      </c>
      <c r="V219">
        <v>-161.43138999999999</v>
      </c>
      <c r="W219" s="148" t="s">
        <v>1825</v>
      </c>
      <c r="Y219">
        <f>VLOOKUP(F219,'LOOKUP OPERATOR 05032023'!$A$2:$P$173,16,FALSE)</f>
        <v>412</v>
      </c>
    </row>
    <row r="220" spans="1:25" x14ac:dyDescent="0.3">
      <c r="A220" s="148">
        <v>331050</v>
      </c>
      <c r="B220" s="148" t="s">
        <v>613</v>
      </c>
      <c r="C220" s="148">
        <v>7750</v>
      </c>
      <c r="D220" s="148">
        <v>331050</v>
      </c>
      <c r="E220" t="s">
        <v>81</v>
      </c>
      <c r="F220" t="s">
        <v>1521</v>
      </c>
      <c r="G220" s="148">
        <v>219</v>
      </c>
      <c r="H220" t="s">
        <v>80</v>
      </c>
      <c r="I220" t="s">
        <v>1611</v>
      </c>
      <c r="J220" t="s">
        <v>614</v>
      </c>
      <c r="K220" t="b">
        <v>0</v>
      </c>
      <c r="L220" t="b">
        <v>1</v>
      </c>
      <c r="M220" s="148" t="s">
        <v>1829</v>
      </c>
      <c r="N220">
        <v>0.52500000000000002</v>
      </c>
      <c r="O220" s="148">
        <v>1</v>
      </c>
      <c r="P220" s="148" t="s">
        <v>1824</v>
      </c>
      <c r="Q220" s="148">
        <v>1</v>
      </c>
      <c r="R220" s="148">
        <v>7.2</v>
      </c>
      <c r="S220"/>
      <c r="T220"/>
      <c r="U220">
        <v>66.562610000000006</v>
      </c>
      <c r="V220">
        <v>-152.64756</v>
      </c>
      <c r="W220" s="148" t="s">
        <v>1825</v>
      </c>
      <c r="Y220">
        <f>VLOOKUP(F220,'LOOKUP OPERATOR 05032023'!$A$2:$P$173,16,FALSE)</f>
        <v>2</v>
      </c>
    </row>
    <row r="221" spans="1:25" x14ac:dyDescent="0.3">
      <c r="A221" s="148">
        <v>331060</v>
      </c>
      <c r="B221" s="148" t="s">
        <v>616</v>
      </c>
      <c r="C221" s="148">
        <v>7176</v>
      </c>
      <c r="D221" s="148">
        <v>331060</v>
      </c>
      <c r="E221" t="s">
        <v>82</v>
      </c>
      <c r="F221" t="s">
        <v>1521</v>
      </c>
      <c r="G221" s="148">
        <v>219</v>
      </c>
      <c r="H221" t="s">
        <v>80</v>
      </c>
      <c r="I221" t="s">
        <v>1697</v>
      </c>
      <c r="J221" t="s">
        <v>617</v>
      </c>
      <c r="K221" t="b">
        <v>0</v>
      </c>
      <c r="L221" t="b">
        <v>1</v>
      </c>
      <c r="M221" s="148" t="s">
        <v>1826</v>
      </c>
      <c r="N221">
        <v>0.6</v>
      </c>
      <c r="O221" s="148">
        <v>1</v>
      </c>
      <c r="P221" s="148" t="s">
        <v>1824</v>
      </c>
      <c r="Q221" s="148">
        <v>1</v>
      </c>
      <c r="R221" s="148">
        <v>2.4</v>
      </c>
      <c r="S221"/>
      <c r="T221"/>
      <c r="U221">
        <v>66.917879999999997</v>
      </c>
      <c r="V221">
        <v>-151.51513</v>
      </c>
      <c r="W221" s="148" t="s">
        <v>1825</v>
      </c>
      <c r="Y221">
        <f>VLOOKUP(F221,'LOOKUP OPERATOR 05032023'!$A$2:$P$173,16,FALSE)</f>
        <v>2</v>
      </c>
    </row>
    <row r="222" spans="1:25" x14ac:dyDescent="0.3">
      <c r="A222" s="148">
        <v>331070</v>
      </c>
      <c r="B222" s="148" t="s">
        <v>1313</v>
      </c>
      <c r="C222" s="148">
        <v>7332</v>
      </c>
      <c r="D222" s="148">
        <v>331070</v>
      </c>
      <c r="E222" t="s">
        <v>85</v>
      </c>
      <c r="F222" t="s">
        <v>1521</v>
      </c>
      <c r="G222" s="148">
        <v>219</v>
      </c>
      <c r="H222" t="s">
        <v>80</v>
      </c>
      <c r="I222" t="s">
        <v>1862</v>
      </c>
      <c r="J222" t="s">
        <v>608</v>
      </c>
      <c r="K222" t="b">
        <v>0</v>
      </c>
      <c r="L222" t="b">
        <v>1</v>
      </c>
      <c r="M222" s="148" t="s">
        <v>1826</v>
      </c>
      <c r="N222">
        <v>0.2</v>
      </c>
      <c r="O222" s="148">
        <v>1</v>
      </c>
      <c r="P222" s="148" t="s">
        <v>1824</v>
      </c>
      <c r="Q222" s="148">
        <v>1</v>
      </c>
      <c r="R222" s="148">
        <v>7.2</v>
      </c>
      <c r="S222"/>
      <c r="T222"/>
      <c r="U222">
        <v>62.564999999999998</v>
      </c>
      <c r="V222">
        <v>-144.66471999999999</v>
      </c>
      <c r="Y222">
        <f>VLOOKUP(F222,'LOOKUP OPERATOR 05032023'!$A$2:$P$173,16,FALSE)</f>
        <v>2</v>
      </c>
    </row>
    <row r="223" spans="1:25" x14ac:dyDescent="0.3">
      <c r="A223" s="148">
        <v>331080</v>
      </c>
      <c r="B223" s="148" t="s">
        <v>1314</v>
      </c>
      <c r="C223" s="148">
        <v>7342</v>
      </c>
      <c r="D223" s="148">
        <v>331080</v>
      </c>
      <c r="E223" t="s">
        <v>86</v>
      </c>
      <c r="F223" t="s">
        <v>1521</v>
      </c>
      <c r="G223" s="148">
        <v>219</v>
      </c>
      <c r="H223" t="s">
        <v>80</v>
      </c>
      <c r="I223" t="s">
        <v>1531</v>
      </c>
      <c r="J223" t="s">
        <v>587</v>
      </c>
      <c r="K223" t="b">
        <v>0</v>
      </c>
      <c r="L223" t="b">
        <v>1</v>
      </c>
      <c r="M223" s="148" t="s">
        <v>1826</v>
      </c>
      <c r="N223">
        <v>0.66</v>
      </c>
      <c r="O223" s="148">
        <v>1</v>
      </c>
      <c r="P223" s="148" t="s">
        <v>1824</v>
      </c>
      <c r="Q223" s="148">
        <v>1</v>
      </c>
      <c r="R223" s="148">
        <v>2.4</v>
      </c>
      <c r="S223"/>
      <c r="T223"/>
      <c r="U223">
        <v>56.013890000000004</v>
      </c>
      <c r="V223">
        <v>-132.82777999999999</v>
      </c>
      <c r="Y223">
        <f>VLOOKUP(F223,'LOOKUP OPERATOR 05032023'!$A$2:$P$173,16,FALSE)</f>
        <v>2</v>
      </c>
    </row>
    <row r="224" spans="1:25" x14ac:dyDescent="0.3">
      <c r="A224" s="148">
        <v>331110</v>
      </c>
      <c r="B224" s="148" t="s">
        <v>619</v>
      </c>
      <c r="C224" s="148">
        <v>7375</v>
      </c>
      <c r="D224" s="148">
        <v>331110</v>
      </c>
      <c r="E224" t="s">
        <v>87</v>
      </c>
      <c r="F224" t="s">
        <v>1521</v>
      </c>
      <c r="G224" s="148">
        <v>219</v>
      </c>
      <c r="H224" t="s">
        <v>80</v>
      </c>
      <c r="I224" t="s">
        <v>1741</v>
      </c>
      <c r="J224" t="s">
        <v>620</v>
      </c>
      <c r="K224" t="b">
        <v>0</v>
      </c>
      <c r="L224" t="b">
        <v>1</v>
      </c>
      <c r="M224" s="148" t="s">
        <v>1829</v>
      </c>
      <c r="N224">
        <v>0.45</v>
      </c>
      <c r="O224" s="148">
        <v>1</v>
      </c>
      <c r="P224" s="148" t="s">
        <v>1824</v>
      </c>
      <c r="Q224" s="148">
        <v>1</v>
      </c>
      <c r="R224" s="148">
        <v>7.2</v>
      </c>
      <c r="S224"/>
      <c r="T224"/>
      <c r="U224">
        <v>64.788060000000002</v>
      </c>
      <c r="V224">
        <v>-141.19999999999999</v>
      </c>
      <c r="W224" s="148" t="s">
        <v>1825</v>
      </c>
      <c r="Y224">
        <f>VLOOKUP(F224,'LOOKUP OPERATOR 05032023'!$A$2:$P$173,16,FALSE)</f>
        <v>2</v>
      </c>
    </row>
    <row r="225" spans="1:25" x14ac:dyDescent="0.3">
      <c r="A225" s="148">
        <v>332010</v>
      </c>
      <c r="B225" s="148" t="s">
        <v>820</v>
      </c>
      <c r="D225" s="148">
        <v>332010</v>
      </c>
      <c r="E225" t="s">
        <v>226</v>
      </c>
      <c r="F225" t="s">
        <v>1521</v>
      </c>
      <c r="G225" s="148">
        <v>219</v>
      </c>
      <c r="H225" t="s">
        <v>80</v>
      </c>
      <c r="I225" t="s">
        <v>1764</v>
      </c>
      <c r="J225" t="s">
        <v>821</v>
      </c>
      <c r="K225" t="b">
        <v>0</v>
      </c>
      <c r="L225" t="b">
        <v>1</v>
      </c>
      <c r="M225" s="148" t="s">
        <v>1826</v>
      </c>
      <c r="N225">
        <v>0.84199999999999997</v>
      </c>
      <c r="O225" s="148">
        <v>1</v>
      </c>
      <c r="P225" s="148" t="s">
        <v>1824</v>
      </c>
      <c r="Q225" s="148">
        <v>1</v>
      </c>
      <c r="R225" s="148">
        <v>7.2</v>
      </c>
      <c r="S225"/>
      <c r="T225"/>
      <c r="U225">
        <v>58.413330000000002</v>
      </c>
      <c r="V225">
        <v>-135.73694</v>
      </c>
      <c r="W225" s="148" t="s">
        <v>1825</v>
      </c>
      <c r="Y225">
        <f>VLOOKUP(F225,'LOOKUP OPERATOR 05032023'!$A$2:$P$173,16,FALSE)</f>
        <v>2</v>
      </c>
    </row>
    <row r="226" spans="1:25" x14ac:dyDescent="0.3">
      <c r="A226" s="148">
        <v>331130</v>
      </c>
      <c r="B226" s="148" t="s">
        <v>622</v>
      </c>
      <c r="C226" s="148">
        <v>7506</v>
      </c>
      <c r="D226" s="148">
        <v>331130</v>
      </c>
      <c r="E226" t="s">
        <v>90</v>
      </c>
      <c r="F226" t="s">
        <v>1521</v>
      </c>
      <c r="G226" s="148">
        <v>219</v>
      </c>
      <c r="H226" t="s">
        <v>80</v>
      </c>
      <c r="I226" t="s">
        <v>1765</v>
      </c>
      <c r="J226" t="s">
        <v>623</v>
      </c>
      <c r="K226" t="b">
        <v>0</v>
      </c>
      <c r="L226" t="b">
        <v>1</v>
      </c>
      <c r="M226" s="148" t="s">
        <v>1826</v>
      </c>
      <c r="N226">
        <v>8.3000000000000004E-2</v>
      </c>
      <c r="O226" s="148">
        <v>1</v>
      </c>
      <c r="P226" s="148" t="s">
        <v>1824</v>
      </c>
      <c r="Q226" s="148">
        <v>1</v>
      </c>
      <c r="R226" s="148">
        <v>2.4</v>
      </c>
      <c r="S226"/>
      <c r="T226"/>
      <c r="U226">
        <v>64.026889999999995</v>
      </c>
      <c r="V226">
        <v>-144.66162</v>
      </c>
      <c r="Y226">
        <f>VLOOKUP(F226,'LOOKUP OPERATOR 05032023'!$A$2:$P$173,16,FALSE)</f>
        <v>2</v>
      </c>
    </row>
    <row r="227" spans="1:25" x14ac:dyDescent="0.3">
      <c r="A227" s="148">
        <v>331140</v>
      </c>
      <c r="B227" s="148" t="s">
        <v>1315</v>
      </c>
      <c r="C227" s="148">
        <v>7249</v>
      </c>
      <c r="D227" s="148">
        <v>331140</v>
      </c>
      <c r="E227" t="s">
        <v>91</v>
      </c>
      <c r="F227" t="s">
        <v>1521</v>
      </c>
      <c r="G227" s="148">
        <v>219</v>
      </c>
      <c r="H227" t="s">
        <v>80</v>
      </c>
      <c r="I227" t="s">
        <v>1531</v>
      </c>
      <c r="J227" t="s">
        <v>587</v>
      </c>
      <c r="K227" t="b">
        <v>0</v>
      </c>
      <c r="L227" t="b">
        <v>1</v>
      </c>
      <c r="M227" s="148" t="s">
        <v>1826</v>
      </c>
      <c r="N227">
        <v>0.45</v>
      </c>
      <c r="O227" s="148">
        <v>1</v>
      </c>
      <c r="P227" s="148" t="s">
        <v>1824</v>
      </c>
      <c r="Q227" s="148">
        <v>1</v>
      </c>
      <c r="R227" s="148">
        <v>2.4</v>
      </c>
      <c r="S227"/>
      <c r="T227"/>
      <c r="U227" t="s">
        <v>490</v>
      </c>
      <c r="Y227">
        <f>VLOOKUP(F227,'LOOKUP OPERATOR 05032023'!$A$2:$P$173,16,FALSE)</f>
        <v>2</v>
      </c>
    </row>
    <row r="228" spans="1:25" s="136" customFormat="1" x14ac:dyDescent="0.3">
      <c r="A228" s="148">
        <v>331160</v>
      </c>
      <c r="B228" s="148" t="s">
        <v>1437</v>
      </c>
      <c r="C228" s="148">
        <v>7341</v>
      </c>
      <c r="D228" s="148">
        <v>331160</v>
      </c>
      <c r="E228" t="s">
        <v>393</v>
      </c>
      <c r="F228" t="s">
        <v>1521</v>
      </c>
      <c r="G228" s="148">
        <v>219</v>
      </c>
      <c r="H228" t="s">
        <v>80</v>
      </c>
      <c r="I228" t="s">
        <v>1862</v>
      </c>
      <c r="J228" t="s">
        <v>608</v>
      </c>
      <c r="K228" t="b">
        <v>0</v>
      </c>
      <c r="L228" t="b">
        <v>1</v>
      </c>
      <c r="M228" s="172" t="b">
        <v>0</v>
      </c>
      <c r="N228"/>
      <c r="O228" s="148">
        <v>1</v>
      </c>
      <c r="P228" s="148" t="s">
        <v>1824</v>
      </c>
      <c r="Q228" s="148">
        <v>1</v>
      </c>
      <c r="R228" s="148"/>
      <c r="S228"/>
      <c r="T228"/>
      <c r="U228">
        <v>62.931550000000001</v>
      </c>
      <c r="V228">
        <v>-143.79273000000001</v>
      </c>
      <c r="W228" s="148"/>
      <c r="X228"/>
      <c r="Y228">
        <f>VLOOKUP(F228,'LOOKUP OPERATOR 05032023'!$A$2:$P$173,16,FALSE)</f>
        <v>2</v>
      </c>
    </row>
    <row r="229" spans="1:25" x14ac:dyDescent="0.3">
      <c r="A229" s="148">
        <v>331200</v>
      </c>
      <c r="B229" s="148" t="s">
        <v>1438</v>
      </c>
      <c r="C229" s="148">
        <v>7371</v>
      </c>
      <c r="D229" s="148">
        <v>331200</v>
      </c>
      <c r="E229" t="s">
        <v>394</v>
      </c>
      <c r="F229" t="s">
        <v>1521</v>
      </c>
      <c r="G229" s="148">
        <v>219</v>
      </c>
      <c r="H229" t="s">
        <v>80</v>
      </c>
      <c r="I229" t="s">
        <v>1622</v>
      </c>
      <c r="J229" t="s">
        <v>611</v>
      </c>
      <c r="K229" t="b">
        <v>0</v>
      </c>
      <c r="L229" t="b">
        <v>1</v>
      </c>
      <c r="M229" s="148" t="b">
        <v>0</v>
      </c>
      <c r="O229" s="148">
        <v>1</v>
      </c>
      <c r="P229" s="148" t="s">
        <v>1824</v>
      </c>
      <c r="Q229" s="148">
        <v>1</v>
      </c>
      <c r="S229"/>
      <c r="T229"/>
      <c r="U229">
        <v>63.137219999999999</v>
      </c>
      <c r="V229">
        <v>-142.51611</v>
      </c>
      <c r="Y229">
        <f>VLOOKUP(F229,'LOOKUP OPERATOR 05032023'!$A$2:$P$173,16,FALSE)</f>
        <v>2</v>
      </c>
    </row>
    <row r="230" spans="1:25" x14ac:dyDescent="0.3">
      <c r="A230" s="148">
        <v>331030</v>
      </c>
      <c r="B230" s="148" t="s">
        <v>566</v>
      </c>
      <c r="D230" s="148">
        <v>331030</v>
      </c>
      <c r="E230" t="s">
        <v>66</v>
      </c>
      <c r="F230" t="s">
        <v>1568</v>
      </c>
      <c r="H230" t="s">
        <v>65</v>
      </c>
      <c r="I230" t="s">
        <v>1569</v>
      </c>
      <c r="J230" t="s">
        <v>567</v>
      </c>
      <c r="K230" t="b">
        <v>0</v>
      </c>
      <c r="L230" t="b">
        <v>1</v>
      </c>
      <c r="M230" s="148" t="s">
        <v>1829</v>
      </c>
      <c r="N230">
        <v>0.92</v>
      </c>
      <c r="O230" s="148">
        <v>1</v>
      </c>
      <c r="P230" s="148" t="s">
        <v>1824</v>
      </c>
      <c r="Q230" s="148">
        <v>1</v>
      </c>
      <c r="R230" s="148">
        <v>7.2</v>
      </c>
      <c r="S230"/>
      <c r="T230"/>
      <c r="U230">
        <v>60.912219999999998</v>
      </c>
      <c r="V230">
        <v>-161.21388999999999</v>
      </c>
      <c r="W230" s="148" t="s">
        <v>1825</v>
      </c>
      <c r="Y230">
        <f>VLOOKUP(F230,'LOOKUP OPERATOR 05032023'!$A$2:$P$173,16,FALSE)</f>
        <v>635</v>
      </c>
    </row>
    <row r="231" spans="1:25" s="136" customFormat="1" x14ac:dyDescent="0.3">
      <c r="A231" s="148">
        <v>331230</v>
      </c>
      <c r="B231" s="148" t="s">
        <v>624</v>
      </c>
      <c r="C231" s="148">
        <v>7753</v>
      </c>
      <c r="D231" s="148">
        <v>331230</v>
      </c>
      <c r="E231" t="s">
        <v>102</v>
      </c>
      <c r="F231" t="s">
        <v>1521</v>
      </c>
      <c r="G231" s="148">
        <v>219</v>
      </c>
      <c r="H231" t="s">
        <v>80</v>
      </c>
      <c r="I231" t="s">
        <v>1642</v>
      </c>
      <c r="J231" t="s">
        <v>625</v>
      </c>
      <c r="K231" t="b">
        <v>0</v>
      </c>
      <c r="L231" t="b">
        <v>1</v>
      </c>
      <c r="M231" s="172" t="b">
        <v>0</v>
      </c>
      <c r="N231">
        <v>0.25</v>
      </c>
      <c r="O231" s="148">
        <v>1</v>
      </c>
      <c r="P231" s="148" t="s">
        <v>1824</v>
      </c>
      <c r="Q231" s="148">
        <v>1</v>
      </c>
      <c r="R231" s="148">
        <v>2.4</v>
      </c>
      <c r="S231"/>
      <c r="T231"/>
      <c r="U231">
        <v>56.115279999999998</v>
      </c>
      <c r="V231">
        <v>-133.12083000000001</v>
      </c>
      <c r="W231" s="148" t="s">
        <v>1825</v>
      </c>
      <c r="X231"/>
      <c r="Y231">
        <f>VLOOKUP(F231,'LOOKUP OPERATOR 05032023'!$A$2:$P$173,16,FALSE)</f>
        <v>2</v>
      </c>
    </row>
    <row r="232" spans="1:25" x14ac:dyDescent="0.3">
      <c r="B232" s="148" t="s">
        <v>1316</v>
      </c>
      <c r="E232" s="215" t="s">
        <v>1317</v>
      </c>
      <c r="F232" t="s">
        <v>1521</v>
      </c>
      <c r="G232" s="148">
        <v>219</v>
      </c>
      <c r="H232" t="s">
        <v>80</v>
      </c>
      <c r="I232" t="s">
        <v>1605</v>
      </c>
      <c r="J232" t="s">
        <v>591</v>
      </c>
      <c r="K232" t="b">
        <v>0</v>
      </c>
      <c r="L232" t="b">
        <v>0</v>
      </c>
      <c r="M232" t="b">
        <v>0</v>
      </c>
      <c r="N232">
        <v>0.94299999999999995</v>
      </c>
      <c r="O232" s="148">
        <v>1</v>
      </c>
      <c r="P232" s="148" t="s">
        <v>1824</v>
      </c>
      <c r="Q232" s="148">
        <v>1</v>
      </c>
      <c r="S232"/>
      <c r="T232"/>
      <c r="U232">
        <v>59.451099999999997</v>
      </c>
      <c r="V232">
        <v>-135.3081</v>
      </c>
      <c r="W232" s="148" t="s">
        <v>1825</v>
      </c>
      <c r="X232" t="s">
        <v>1840</v>
      </c>
      <c r="Y232">
        <f>VLOOKUP(F232,'LOOKUP OPERATOR 05032023'!$A$2:$P$173,16,FALSE)</f>
        <v>2</v>
      </c>
    </row>
    <row r="233" spans="1:25" s="136" customFormat="1" x14ac:dyDescent="0.3">
      <c r="A233" s="148"/>
      <c r="B233" s="148" t="s">
        <v>1318</v>
      </c>
      <c r="C233" s="148"/>
      <c r="D233" s="148"/>
      <c r="E233" s="215" t="s">
        <v>1319</v>
      </c>
      <c r="F233" t="s">
        <v>1521</v>
      </c>
      <c r="G233" s="148">
        <v>219</v>
      </c>
      <c r="H233" t="s">
        <v>80</v>
      </c>
      <c r="I233" t="s">
        <v>1605</v>
      </c>
      <c r="J233" t="s">
        <v>591</v>
      </c>
      <c r="K233" t="b">
        <v>0</v>
      </c>
      <c r="L233" t="b">
        <v>0</v>
      </c>
      <c r="M233" s="148" t="b">
        <v>0</v>
      </c>
      <c r="N233"/>
      <c r="O233" s="148">
        <v>1</v>
      </c>
      <c r="P233" s="148" t="s">
        <v>1824</v>
      </c>
      <c r="Q233" s="148">
        <v>1</v>
      </c>
      <c r="R233" s="148"/>
      <c r="S233"/>
      <c r="T233"/>
      <c r="U233">
        <v>59.341111099999999</v>
      </c>
      <c r="V233">
        <v>-135.56555560000001</v>
      </c>
      <c r="W233" s="148" t="s">
        <v>1825</v>
      </c>
      <c r="X233" t="s">
        <v>1840</v>
      </c>
      <c r="Y233">
        <f>VLOOKUP(F233,'LOOKUP OPERATOR 05032023'!$A$2:$P$173,16,FALSE)</f>
        <v>2</v>
      </c>
    </row>
    <row r="234" spans="1:25" s="136" customFormat="1" x14ac:dyDescent="0.3">
      <c r="A234" s="148">
        <v>331170</v>
      </c>
      <c r="B234" s="148" t="s">
        <v>1345</v>
      </c>
      <c r="C234" s="148">
        <v>7792</v>
      </c>
      <c r="D234" s="148">
        <v>331170</v>
      </c>
      <c r="E234" s="77" t="s">
        <v>93</v>
      </c>
      <c r="F234" t="s">
        <v>1521</v>
      </c>
      <c r="G234" s="148">
        <v>219</v>
      </c>
      <c r="H234" t="s">
        <v>80</v>
      </c>
      <c r="I234" t="s">
        <v>1531</v>
      </c>
      <c r="J234" t="s">
        <v>587</v>
      </c>
      <c r="K234" t="b">
        <v>0</v>
      </c>
      <c r="L234" t="b">
        <v>1</v>
      </c>
      <c r="M234" s="136" t="b">
        <v>0</v>
      </c>
      <c r="O234" s="148">
        <v>1</v>
      </c>
      <c r="P234" s="148" t="s">
        <v>1824</v>
      </c>
      <c r="Q234" s="148">
        <v>1</v>
      </c>
      <c r="R234" s="148"/>
      <c r="S234"/>
      <c r="T234"/>
      <c r="U234">
        <v>55.880769999999998</v>
      </c>
      <c r="V234">
        <v>-133.19499999999999</v>
      </c>
      <c r="W234" s="148"/>
      <c r="X234"/>
      <c r="Y234">
        <f>VLOOKUP(F234,'LOOKUP OPERATOR 05032023'!$A$2:$P$173,16,FALSE)</f>
        <v>2</v>
      </c>
    </row>
    <row r="235" spans="1:25" x14ac:dyDescent="0.3">
      <c r="B235" s="148" t="s">
        <v>1439</v>
      </c>
      <c r="C235" s="210">
        <v>60814</v>
      </c>
      <c r="E235" s="211" t="s">
        <v>1894</v>
      </c>
      <c r="F235" t="s">
        <v>1521</v>
      </c>
      <c r="G235" s="216">
        <v>219</v>
      </c>
      <c r="H235" t="s">
        <v>80</v>
      </c>
      <c r="K235" t="b">
        <v>0</v>
      </c>
      <c r="L235" t="b">
        <v>0</v>
      </c>
      <c r="M235" s="136" t="b">
        <v>0</v>
      </c>
      <c r="N235" s="136"/>
      <c r="O235" s="172"/>
      <c r="P235" s="148" t="s">
        <v>1824</v>
      </c>
      <c r="Q235" s="148">
        <v>1</v>
      </c>
      <c r="R235" s="172"/>
      <c r="S235" s="172"/>
      <c r="T235" s="172"/>
      <c r="U235" s="214">
        <v>63.210689000000002</v>
      </c>
      <c r="V235" s="214">
        <v>-143.24715599999999</v>
      </c>
      <c r="W235" s="172"/>
      <c r="Y235">
        <f>VLOOKUP(F235,'LOOKUP OPERATOR 05032023'!$A$2:$P$173,16,FALSE)</f>
        <v>2</v>
      </c>
    </row>
    <row r="236" spans="1:25" x14ac:dyDescent="0.3">
      <c r="A236" s="148">
        <v>331240</v>
      </c>
      <c r="B236" s="148" t="s">
        <v>626</v>
      </c>
      <c r="C236" s="148">
        <v>6308</v>
      </c>
      <c r="D236" s="148">
        <v>331240</v>
      </c>
      <c r="E236" t="s">
        <v>104</v>
      </c>
      <c r="F236" t="s">
        <v>1494</v>
      </c>
      <c r="G236" s="148">
        <v>221</v>
      </c>
      <c r="H236" t="s">
        <v>103</v>
      </c>
      <c r="I236" t="s">
        <v>1895</v>
      </c>
      <c r="J236" t="s">
        <v>1320</v>
      </c>
      <c r="K236" t="b">
        <v>0</v>
      </c>
      <c r="L236" t="b">
        <v>1</v>
      </c>
      <c r="M236" t="b">
        <v>0</v>
      </c>
      <c r="N236">
        <v>0.8</v>
      </c>
      <c r="O236" s="148">
        <v>1</v>
      </c>
      <c r="P236" s="148" t="s">
        <v>1824</v>
      </c>
      <c r="Q236" s="148">
        <v>1</v>
      </c>
      <c r="R236" s="148">
        <v>13.47</v>
      </c>
      <c r="S236" t="s">
        <v>1498</v>
      </c>
      <c r="T236"/>
      <c r="U236">
        <v>62.683300000000003</v>
      </c>
      <c r="V236">
        <v>-164.65440000000001</v>
      </c>
      <c r="Y236">
        <f>VLOOKUP(F236,'LOOKUP OPERATOR 05032023'!$A$2:$P$173,16,FALSE)</f>
        <v>169</v>
      </c>
    </row>
    <row r="237" spans="1:25" x14ac:dyDescent="0.3">
      <c r="A237" s="148">
        <v>331240</v>
      </c>
      <c r="B237" s="148" t="s">
        <v>626</v>
      </c>
      <c r="C237" s="148">
        <v>57053</v>
      </c>
      <c r="D237" s="148">
        <v>331240</v>
      </c>
      <c r="E237" t="s">
        <v>104</v>
      </c>
      <c r="F237" t="s">
        <v>1494</v>
      </c>
      <c r="G237" s="148">
        <v>221</v>
      </c>
      <c r="H237" t="s">
        <v>103</v>
      </c>
      <c r="I237" t="s">
        <v>1895</v>
      </c>
      <c r="J237" t="s">
        <v>1320</v>
      </c>
      <c r="K237" t="b">
        <v>1</v>
      </c>
      <c r="L237" t="b">
        <v>1</v>
      </c>
      <c r="M237" t="b">
        <v>0</v>
      </c>
      <c r="N237">
        <v>0.8</v>
      </c>
      <c r="O237" s="148">
        <v>1</v>
      </c>
      <c r="P237" s="148" t="s">
        <v>1824</v>
      </c>
      <c r="Q237" s="148">
        <v>1</v>
      </c>
      <c r="R237" s="148">
        <v>13.47</v>
      </c>
      <c r="S237" t="s">
        <v>1498</v>
      </c>
      <c r="T237"/>
      <c r="U237">
        <v>62.683300000000003</v>
      </c>
      <c r="V237">
        <v>-164.65440000000001</v>
      </c>
      <c r="Y237">
        <f>VLOOKUP(F237,'LOOKUP OPERATOR 05032023'!$A$2:$P$173,16,FALSE)</f>
        <v>169</v>
      </c>
    </row>
    <row r="238" spans="1:25" x14ac:dyDescent="0.3">
      <c r="A238" s="148">
        <v>331250</v>
      </c>
      <c r="B238" s="148" t="s">
        <v>628</v>
      </c>
      <c r="C238" s="148">
        <v>6556</v>
      </c>
      <c r="D238" s="148">
        <v>331250</v>
      </c>
      <c r="E238" t="s">
        <v>105</v>
      </c>
      <c r="F238" t="s">
        <v>1494</v>
      </c>
      <c r="G238" s="148">
        <v>221</v>
      </c>
      <c r="H238" t="s">
        <v>103</v>
      </c>
      <c r="I238" t="s">
        <v>1627</v>
      </c>
      <c r="J238" t="s">
        <v>629</v>
      </c>
      <c r="K238" t="b">
        <v>0</v>
      </c>
      <c r="L238" t="b">
        <v>1</v>
      </c>
      <c r="M238" t="b">
        <v>1</v>
      </c>
      <c r="N238">
        <v>1.1000000000000001</v>
      </c>
      <c r="O238" s="148">
        <v>1</v>
      </c>
      <c r="P238" s="148" t="s">
        <v>1824</v>
      </c>
      <c r="Q238" s="148">
        <v>1</v>
      </c>
      <c r="R238" s="148">
        <v>12.5</v>
      </c>
      <c r="S238" t="s">
        <v>1498</v>
      </c>
      <c r="T238"/>
      <c r="U238">
        <v>67.087980000000002</v>
      </c>
      <c r="V238">
        <v>-157.856719</v>
      </c>
      <c r="W238" s="148" t="s">
        <v>1825</v>
      </c>
      <c r="Y238">
        <f>VLOOKUP(F238,'LOOKUP OPERATOR 05032023'!$A$2:$P$173,16,FALSE)</f>
        <v>169</v>
      </c>
    </row>
    <row r="239" spans="1:25" x14ac:dyDescent="0.3">
      <c r="A239" s="148">
        <v>331250</v>
      </c>
      <c r="B239" s="148" t="s">
        <v>628</v>
      </c>
      <c r="C239" s="148">
        <v>60243</v>
      </c>
      <c r="D239" s="148">
        <v>331250</v>
      </c>
      <c r="E239" t="s">
        <v>105</v>
      </c>
      <c r="F239" t="s">
        <v>1494</v>
      </c>
      <c r="G239" s="148">
        <v>221</v>
      </c>
      <c r="H239" t="s">
        <v>103</v>
      </c>
      <c r="I239" t="s">
        <v>1627</v>
      </c>
      <c r="J239" t="s">
        <v>629</v>
      </c>
      <c r="K239" t="b">
        <v>1</v>
      </c>
      <c r="L239" t="b">
        <v>1</v>
      </c>
      <c r="M239" t="b">
        <v>1</v>
      </c>
      <c r="N239">
        <v>1.1000000000000001</v>
      </c>
      <c r="O239" s="148">
        <v>1</v>
      </c>
      <c r="P239" s="148" t="s">
        <v>1824</v>
      </c>
      <c r="Q239" s="148">
        <v>1</v>
      </c>
      <c r="R239" s="148">
        <v>12.5</v>
      </c>
      <c r="S239" t="s">
        <v>1498</v>
      </c>
      <c r="T239"/>
      <c r="U239">
        <v>67.087980000000002</v>
      </c>
      <c r="V239">
        <v>-157.856719</v>
      </c>
      <c r="W239" s="148" t="s">
        <v>1825</v>
      </c>
      <c r="Y239">
        <f>VLOOKUP(F239,'LOOKUP OPERATOR 05032023'!$A$2:$P$173,16,FALSE)</f>
        <v>169</v>
      </c>
    </row>
    <row r="240" spans="1:25" s="136" customFormat="1" x14ac:dyDescent="0.3">
      <c r="A240" s="148">
        <v>331800</v>
      </c>
      <c r="B240" s="148" t="s">
        <v>630</v>
      </c>
      <c r="C240" s="148">
        <v>6566</v>
      </c>
      <c r="D240" s="148">
        <v>331800</v>
      </c>
      <c r="E240" t="s">
        <v>173</v>
      </c>
      <c r="F240" t="s">
        <v>1494</v>
      </c>
      <c r="G240" s="148">
        <v>221</v>
      </c>
      <c r="H240" t="s">
        <v>103</v>
      </c>
      <c r="I240" t="s">
        <v>1528</v>
      </c>
      <c r="J240" t="s">
        <v>631</v>
      </c>
      <c r="K240" t="b">
        <v>1</v>
      </c>
      <c r="L240" t="b">
        <v>1</v>
      </c>
      <c r="M240" s="136" t="b">
        <v>0</v>
      </c>
      <c r="N240">
        <v>12.6</v>
      </c>
      <c r="O240" s="148">
        <v>1</v>
      </c>
      <c r="P240" s="148" t="s">
        <v>1824</v>
      </c>
      <c r="Q240" s="148">
        <v>1</v>
      </c>
      <c r="R240" s="148">
        <v>2.4</v>
      </c>
      <c r="S240" t="s">
        <v>1498</v>
      </c>
      <c r="T240"/>
      <c r="U240">
        <v>60.789700000000003</v>
      </c>
      <c r="V240">
        <v>-161.787778</v>
      </c>
      <c r="W240" s="148" t="s">
        <v>1825</v>
      </c>
      <c r="X240"/>
      <c r="Y240">
        <f>VLOOKUP(F240,'LOOKUP OPERATOR 05032023'!$A$2:$P$173,16,FALSE)</f>
        <v>169</v>
      </c>
    </row>
    <row r="241" spans="1:25" s="136" customFormat="1" x14ac:dyDescent="0.3">
      <c r="A241" s="148">
        <v>331270</v>
      </c>
      <c r="B241" s="148" t="s">
        <v>633</v>
      </c>
      <c r="C241" s="148">
        <v>7374</v>
      </c>
      <c r="D241" s="148">
        <v>331270</v>
      </c>
      <c r="E241" t="s">
        <v>107</v>
      </c>
      <c r="F241" t="s">
        <v>1494</v>
      </c>
      <c r="G241" s="148">
        <v>221</v>
      </c>
      <c r="H241" t="s">
        <v>103</v>
      </c>
      <c r="I241" t="s">
        <v>1701</v>
      </c>
      <c r="J241" t="s">
        <v>634</v>
      </c>
      <c r="K241" t="b">
        <v>0</v>
      </c>
      <c r="L241" t="b">
        <v>1</v>
      </c>
      <c r="M241" s="136" t="b">
        <v>0</v>
      </c>
      <c r="N241">
        <v>1.1000000000000001</v>
      </c>
      <c r="O241" s="148">
        <v>1</v>
      </c>
      <c r="P241" s="148" t="s">
        <v>1824</v>
      </c>
      <c r="Q241" s="148">
        <v>1</v>
      </c>
      <c r="R241" s="148">
        <v>12.5</v>
      </c>
      <c r="S241" t="s">
        <v>1498</v>
      </c>
      <c r="T241"/>
      <c r="U241">
        <v>65.331716</v>
      </c>
      <c r="V241">
        <v>-166.47950599999999</v>
      </c>
      <c r="W241" s="148" t="s">
        <v>1825</v>
      </c>
      <c r="X241"/>
      <c r="Y241">
        <f>VLOOKUP(F241,'LOOKUP OPERATOR 05032023'!$A$2:$P$173,16,FALSE)</f>
        <v>169</v>
      </c>
    </row>
    <row r="242" spans="1:25" s="136" customFormat="1" x14ac:dyDescent="0.3">
      <c r="A242" s="148">
        <v>331270</v>
      </c>
      <c r="B242" s="148" t="s">
        <v>633</v>
      </c>
      <c r="C242" s="148">
        <v>60260</v>
      </c>
      <c r="D242" s="148">
        <v>331270</v>
      </c>
      <c r="E242" t="s">
        <v>107</v>
      </c>
      <c r="F242" t="s">
        <v>1494</v>
      </c>
      <c r="G242" s="148">
        <v>221</v>
      </c>
      <c r="H242" t="s">
        <v>103</v>
      </c>
      <c r="I242" t="s">
        <v>1701</v>
      </c>
      <c r="J242" t="s">
        <v>634</v>
      </c>
      <c r="K242" t="b">
        <v>1</v>
      </c>
      <c r="L242" t="b">
        <v>1</v>
      </c>
      <c r="M242" s="136" t="b">
        <v>0</v>
      </c>
      <c r="N242">
        <v>1.1000000000000001</v>
      </c>
      <c r="O242" s="148">
        <v>1</v>
      </c>
      <c r="P242" s="148" t="s">
        <v>1824</v>
      </c>
      <c r="Q242" s="148">
        <v>1</v>
      </c>
      <c r="R242" s="148">
        <v>12.5</v>
      </c>
      <c r="S242" t="s">
        <v>1498</v>
      </c>
      <c r="T242"/>
      <c r="U242">
        <v>65.331716</v>
      </c>
      <c r="V242">
        <v>-166.47950599999999</v>
      </c>
      <c r="W242" s="148" t="s">
        <v>1825</v>
      </c>
      <c r="X242"/>
      <c r="Y242">
        <f>VLOOKUP(F242,'LOOKUP OPERATOR 05032023'!$A$2:$P$173,16,FALSE)</f>
        <v>169</v>
      </c>
    </row>
    <row r="243" spans="1:25" s="136" customFormat="1" x14ac:dyDescent="0.3">
      <c r="A243" s="148">
        <v>331280</v>
      </c>
      <c r="B243" s="148" t="s">
        <v>635</v>
      </c>
      <c r="C243" s="148">
        <v>6311</v>
      </c>
      <c r="D243" s="148">
        <v>331280</v>
      </c>
      <c r="E243" t="s">
        <v>108</v>
      </c>
      <c r="F243" t="s">
        <v>1494</v>
      </c>
      <c r="G243" s="148">
        <v>221</v>
      </c>
      <c r="H243" t="s">
        <v>103</v>
      </c>
      <c r="I243" t="s">
        <v>1714</v>
      </c>
      <c r="J243" t="s">
        <v>636</v>
      </c>
      <c r="K243" t="b">
        <v>1</v>
      </c>
      <c r="L243" t="b">
        <v>1</v>
      </c>
      <c r="M243" s="136" t="b">
        <v>1</v>
      </c>
      <c r="N243">
        <v>1.8</v>
      </c>
      <c r="O243" s="148">
        <v>1</v>
      </c>
      <c r="P243" s="148" t="s">
        <v>1824</v>
      </c>
      <c r="Q243" s="148">
        <v>1</v>
      </c>
      <c r="R243" s="148">
        <v>12.5</v>
      </c>
      <c r="S243" t="s">
        <v>1498</v>
      </c>
      <c r="T243"/>
      <c r="U243">
        <v>61.525297000000002</v>
      </c>
      <c r="V243">
        <v>-165.59015199999999</v>
      </c>
      <c r="W243" s="148" t="s">
        <v>1825</v>
      </c>
      <c r="X243"/>
      <c r="Y243">
        <f>VLOOKUP(F243,'LOOKUP OPERATOR 05032023'!$A$2:$P$173,16,FALSE)</f>
        <v>169</v>
      </c>
    </row>
    <row r="244" spans="1:25" x14ac:dyDescent="0.3">
      <c r="A244" s="148">
        <v>331040</v>
      </c>
      <c r="B244" s="148" t="s">
        <v>568</v>
      </c>
      <c r="D244" s="148">
        <v>331040</v>
      </c>
      <c r="E244" t="s">
        <v>68</v>
      </c>
      <c r="F244" t="s">
        <v>1585</v>
      </c>
      <c r="H244" t="s">
        <v>67</v>
      </c>
      <c r="I244" t="s">
        <v>1586</v>
      </c>
      <c r="J244" t="s">
        <v>569</v>
      </c>
      <c r="K244" t="b">
        <v>0</v>
      </c>
      <c r="L244" t="b">
        <v>1</v>
      </c>
      <c r="M244" s="148" t="s">
        <v>1826</v>
      </c>
      <c r="N244">
        <v>0.55200000000000005</v>
      </c>
      <c r="O244" s="148">
        <v>1</v>
      </c>
      <c r="P244" s="148" t="s">
        <v>1824</v>
      </c>
      <c r="Q244" s="148">
        <v>1</v>
      </c>
      <c r="R244" s="148">
        <v>7.2</v>
      </c>
      <c r="S244"/>
      <c r="T244"/>
      <c r="U244">
        <v>54.135559999999998</v>
      </c>
      <c r="V244">
        <v>-165.77305999999999</v>
      </c>
      <c r="W244" s="148" t="s">
        <v>1825</v>
      </c>
      <c r="Y244">
        <f>VLOOKUP(F244,'LOOKUP OPERATOR 05032023'!$A$2:$P$173,16,FALSE)</f>
        <v>293</v>
      </c>
    </row>
    <row r="245" spans="1:25" x14ac:dyDescent="0.3">
      <c r="A245" s="148">
        <v>331300</v>
      </c>
      <c r="B245" s="148" t="s">
        <v>637</v>
      </c>
      <c r="C245" s="148">
        <v>6313</v>
      </c>
      <c r="D245" s="148">
        <v>331300</v>
      </c>
      <c r="E245" t="s">
        <v>111</v>
      </c>
      <c r="F245" t="s">
        <v>1494</v>
      </c>
      <c r="G245" s="148">
        <v>221</v>
      </c>
      <c r="H245" t="s">
        <v>103</v>
      </c>
      <c r="I245" t="s">
        <v>1749</v>
      </c>
      <c r="J245" t="s">
        <v>638</v>
      </c>
      <c r="K245" t="b">
        <v>0</v>
      </c>
      <c r="L245" t="b">
        <v>1</v>
      </c>
      <c r="M245" t="b">
        <v>0</v>
      </c>
      <c r="N245">
        <v>1.1000000000000001</v>
      </c>
      <c r="O245" s="148">
        <v>1</v>
      </c>
      <c r="P245" s="148" t="s">
        <v>1824</v>
      </c>
      <c r="Q245" s="148">
        <v>1</v>
      </c>
      <c r="R245" s="148">
        <v>13.47</v>
      </c>
      <c r="S245" t="s">
        <v>1498</v>
      </c>
      <c r="T245"/>
      <c r="U245">
        <v>64.616557999999998</v>
      </c>
      <c r="V245">
        <v>-162.26371700000001</v>
      </c>
      <c r="W245" s="148" t="s">
        <v>1825</v>
      </c>
      <c r="Y245">
        <f>VLOOKUP(F245,'LOOKUP OPERATOR 05032023'!$A$2:$P$173,16,FALSE)</f>
        <v>169</v>
      </c>
    </row>
    <row r="246" spans="1:25" x14ac:dyDescent="0.3">
      <c r="A246" s="148">
        <v>331300</v>
      </c>
      <c r="B246" s="148" t="s">
        <v>637</v>
      </c>
      <c r="C246" s="148">
        <v>57060</v>
      </c>
      <c r="D246" s="148">
        <v>331300</v>
      </c>
      <c r="E246" t="s">
        <v>111</v>
      </c>
      <c r="F246" t="s">
        <v>1494</v>
      </c>
      <c r="G246" s="148">
        <v>221</v>
      </c>
      <c r="H246" t="s">
        <v>103</v>
      </c>
      <c r="I246" t="s">
        <v>1749</v>
      </c>
      <c r="J246" t="s">
        <v>638</v>
      </c>
      <c r="K246" t="b">
        <v>1</v>
      </c>
      <c r="L246" t="b">
        <v>1</v>
      </c>
      <c r="M246" t="b">
        <v>0</v>
      </c>
      <c r="N246">
        <v>1.1000000000000001</v>
      </c>
      <c r="O246" s="148">
        <v>1</v>
      </c>
      <c r="P246" s="148" t="s">
        <v>1824</v>
      </c>
      <c r="Q246" s="148">
        <v>1</v>
      </c>
      <c r="R246" s="148">
        <v>13.47</v>
      </c>
      <c r="S246" t="s">
        <v>1498</v>
      </c>
      <c r="T246"/>
      <c r="U246">
        <v>64.616557999999998</v>
      </c>
      <c r="V246">
        <v>-162.26371700000001</v>
      </c>
      <c r="W246" s="148" t="s">
        <v>1825</v>
      </c>
      <c r="Y246">
        <f>VLOOKUP(F246,'LOOKUP OPERATOR 05032023'!$A$2:$P$173,16,FALSE)</f>
        <v>169</v>
      </c>
    </row>
    <row r="247" spans="1:25" x14ac:dyDescent="0.3">
      <c r="A247" s="148">
        <v>331310</v>
      </c>
      <c r="B247" s="148" t="s">
        <v>639</v>
      </c>
      <c r="C247" s="148">
        <v>6314</v>
      </c>
      <c r="D247" s="148">
        <v>331310</v>
      </c>
      <c r="E247" t="s">
        <v>112</v>
      </c>
      <c r="F247" t="s">
        <v>1494</v>
      </c>
      <c r="G247" s="148">
        <v>221</v>
      </c>
      <c r="H247" t="s">
        <v>103</v>
      </c>
      <c r="I247" t="s">
        <v>1896</v>
      </c>
      <c r="J247" t="s">
        <v>627</v>
      </c>
      <c r="K247" t="b">
        <v>1</v>
      </c>
      <c r="L247" t="b">
        <v>1</v>
      </c>
      <c r="M247" t="b">
        <v>1</v>
      </c>
      <c r="N247">
        <v>3.2</v>
      </c>
      <c r="O247" s="148">
        <v>1</v>
      </c>
      <c r="P247" s="148" t="s">
        <v>1824</v>
      </c>
      <c r="Q247" s="148">
        <v>1</v>
      </c>
      <c r="R247" s="148">
        <v>12.5</v>
      </c>
      <c r="S247" t="s">
        <v>1498</v>
      </c>
      <c r="T247"/>
      <c r="U247">
        <v>62.777693999999997</v>
      </c>
      <c r="V247">
        <v>-164.53151700000001</v>
      </c>
      <c r="W247" s="148" t="s">
        <v>1825</v>
      </c>
      <c r="Y247">
        <f>VLOOKUP(F247,'LOOKUP OPERATOR 05032023'!$A$2:$P$173,16,FALSE)</f>
        <v>169</v>
      </c>
    </row>
    <row r="248" spans="1:25" x14ac:dyDescent="0.3">
      <c r="A248" s="148">
        <v>331320</v>
      </c>
      <c r="B248" s="148" t="s">
        <v>640</v>
      </c>
      <c r="C248" s="148">
        <v>6315</v>
      </c>
      <c r="D248" s="148">
        <v>331320</v>
      </c>
      <c r="E248" t="s">
        <v>113</v>
      </c>
      <c r="F248" t="s">
        <v>1494</v>
      </c>
      <c r="G248" s="148">
        <v>221</v>
      </c>
      <c r="H248" t="s">
        <v>103</v>
      </c>
      <c r="I248" t="s">
        <v>1756</v>
      </c>
      <c r="J248" t="s">
        <v>641</v>
      </c>
      <c r="K248" t="b">
        <v>0</v>
      </c>
      <c r="L248" t="b">
        <v>1</v>
      </c>
      <c r="M248" t="b">
        <v>1</v>
      </c>
      <c r="N248">
        <v>1.6</v>
      </c>
      <c r="O248" s="148">
        <v>1</v>
      </c>
      <c r="P248" s="148" t="s">
        <v>1824</v>
      </c>
      <c r="Q248" s="148">
        <v>1</v>
      </c>
      <c r="R248" s="148">
        <v>13.47</v>
      </c>
      <c r="S248" t="s">
        <v>1498</v>
      </c>
      <c r="T248"/>
      <c r="U248">
        <v>63.777057999999997</v>
      </c>
      <c r="V248">
        <v>-171.71243899999999</v>
      </c>
      <c r="W248" s="148" t="s">
        <v>1825</v>
      </c>
      <c r="Y248">
        <f>VLOOKUP(F248,'LOOKUP OPERATOR 05032023'!$A$2:$P$173,16,FALSE)</f>
        <v>169</v>
      </c>
    </row>
    <row r="249" spans="1:25" x14ac:dyDescent="0.3">
      <c r="A249" s="148">
        <v>331320</v>
      </c>
      <c r="B249" s="148" t="s">
        <v>640</v>
      </c>
      <c r="C249" s="148">
        <v>57062</v>
      </c>
      <c r="D249" s="148">
        <v>331320</v>
      </c>
      <c r="E249" t="s">
        <v>113</v>
      </c>
      <c r="F249" t="s">
        <v>1494</v>
      </c>
      <c r="G249" s="148">
        <v>221</v>
      </c>
      <c r="H249" t="s">
        <v>103</v>
      </c>
      <c r="I249" t="s">
        <v>1756</v>
      </c>
      <c r="J249" t="s">
        <v>641</v>
      </c>
      <c r="K249" t="b">
        <v>1</v>
      </c>
      <c r="L249" t="b">
        <v>1</v>
      </c>
      <c r="M249" t="b">
        <v>1</v>
      </c>
      <c r="N249">
        <v>1.6</v>
      </c>
      <c r="O249" s="148">
        <v>1</v>
      </c>
      <c r="P249" s="148" t="s">
        <v>1824</v>
      </c>
      <c r="Q249" s="148">
        <v>1</v>
      </c>
      <c r="R249" s="148">
        <v>13.47</v>
      </c>
      <c r="S249" t="s">
        <v>1498</v>
      </c>
      <c r="T249"/>
      <c r="U249">
        <v>63.777057999999997</v>
      </c>
      <c r="V249">
        <v>-171.71243899999999</v>
      </c>
      <c r="W249" s="148" t="s">
        <v>1825</v>
      </c>
      <c r="Y249">
        <f>VLOOKUP(F249,'LOOKUP OPERATOR 05032023'!$A$2:$P$173,16,FALSE)</f>
        <v>169</v>
      </c>
    </row>
    <row r="250" spans="1:25" x14ac:dyDescent="0.3">
      <c r="A250" s="148">
        <v>331360</v>
      </c>
      <c r="B250" s="148" t="s">
        <v>642</v>
      </c>
      <c r="C250" s="148">
        <v>6319</v>
      </c>
      <c r="D250" s="148">
        <v>331360</v>
      </c>
      <c r="E250" t="s">
        <v>117</v>
      </c>
      <c r="F250" t="s">
        <v>1494</v>
      </c>
      <c r="G250" s="148">
        <v>221</v>
      </c>
      <c r="H250" t="s">
        <v>103</v>
      </c>
      <c r="I250" t="s">
        <v>1768</v>
      </c>
      <c r="J250" t="s">
        <v>643</v>
      </c>
      <c r="K250" t="b">
        <v>1</v>
      </c>
      <c r="L250" t="b">
        <v>1</v>
      </c>
      <c r="M250" t="b">
        <v>1</v>
      </c>
      <c r="N250">
        <v>2.1</v>
      </c>
      <c r="O250" s="148">
        <v>1</v>
      </c>
      <c r="P250" s="148" t="s">
        <v>1824</v>
      </c>
      <c r="Q250" s="148">
        <v>1</v>
      </c>
      <c r="R250" s="148">
        <v>12.5</v>
      </c>
      <c r="S250" t="s">
        <v>1498</v>
      </c>
      <c r="T250"/>
      <c r="U250">
        <v>61.530858000000002</v>
      </c>
      <c r="V250">
        <v>-166.101944</v>
      </c>
      <c r="W250" s="148" t="s">
        <v>1825</v>
      </c>
      <c r="Y250">
        <f>VLOOKUP(F250,'LOOKUP OPERATOR 05032023'!$A$2:$P$173,16,FALSE)</f>
        <v>169</v>
      </c>
    </row>
    <row r="251" spans="1:25" x14ac:dyDescent="0.3">
      <c r="A251" s="148">
        <v>331390</v>
      </c>
      <c r="B251" s="148" t="s">
        <v>644</v>
      </c>
      <c r="C251" s="148">
        <v>57066</v>
      </c>
      <c r="D251" s="148">
        <v>331390</v>
      </c>
      <c r="E251" t="s">
        <v>120</v>
      </c>
      <c r="F251" t="s">
        <v>1494</v>
      </c>
      <c r="G251" s="148">
        <v>221</v>
      </c>
      <c r="H251" t="s">
        <v>103</v>
      </c>
      <c r="I251" t="s">
        <v>1897</v>
      </c>
      <c r="J251" t="s">
        <v>645</v>
      </c>
      <c r="K251" t="b">
        <v>1</v>
      </c>
      <c r="L251" t="b">
        <v>1</v>
      </c>
      <c r="M251" t="b">
        <v>1</v>
      </c>
      <c r="N251">
        <v>2</v>
      </c>
      <c r="O251" s="148">
        <v>1</v>
      </c>
      <c r="P251" s="148" t="s">
        <v>1824</v>
      </c>
      <c r="Q251" s="148">
        <v>1</v>
      </c>
      <c r="R251" s="148">
        <v>13.47</v>
      </c>
      <c r="S251" t="s">
        <v>1498</v>
      </c>
      <c r="T251"/>
      <c r="U251">
        <v>60.873100000000001</v>
      </c>
      <c r="V251">
        <v>-162.5197</v>
      </c>
      <c r="W251" s="148" t="s">
        <v>1825</v>
      </c>
      <c r="Y251">
        <f>VLOOKUP(F251,'LOOKUP OPERATOR 05032023'!$A$2:$P$173,16,FALSE)</f>
        <v>169</v>
      </c>
    </row>
    <row r="252" spans="1:25" x14ac:dyDescent="0.3">
      <c r="A252" s="148">
        <v>331400</v>
      </c>
      <c r="B252" s="148" t="s">
        <v>646</v>
      </c>
      <c r="C252" s="148">
        <v>6323</v>
      </c>
      <c r="D252" s="148">
        <v>331400</v>
      </c>
      <c r="E252" t="s">
        <v>121</v>
      </c>
      <c r="F252" t="s">
        <v>1494</v>
      </c>
      <c r="G252" s="148">
        <v>221</v>
      </c>
      <c r="H252" t="s">
        <v>103</v>
      </c>
      <c r="I252" t="s">
        <v>1782</v>
      </c>
      <c r="J252" t="s">
        <v>647</v>
      </c>
      <c r="K252" t="b">
        <v>1</v>
      </c>
      <c r="L252" t="b">
        <v>1</v>
      </c>
      <c r="M252" t="b">
        <v>1</v>
      </c>
      <c r="N252">
        <v>1.1000000000000001</v>
      </c>
      <c r="O252" s="148">
        <v>1</v>
      </c>
      <c r="P252" s="148" t="s">
        <v>1824</v>
      </c>
      <c r="Q252" s="148">
        <v>1</v>
      </c>
      <c r="R252" s="148">
        <v>12.5</v>
      </c>
      <c r="S252" t="s">
        <v>1498</v>
      </c>
      <c r="T252"/>
      <c r="U252">
        <v>66.973889</v>
      </c>
      <c r="V252">
        <v>-160.42859200000001</v>
      </c>
      <c r="W252" s="148" t="s">
        <v>1825</v>
      </c>
      <c r="Y252">
        <f>VLOOKUP(F252,'LOOKUP OPERATOR 05032023'!$A$2:$P$173,16,FALSE)</f>
        <v>169</v>
      </c>
    </row>
    <row r="253" spans="1:25" x14ac:dyDescent="0.3">
      <c r="A253" s="148">
        <v>331410</v>
      </c>
      <c r="B253" s="148" t="s">
        <v>648</v>
      </c>
      <c r="C253" s="148">
        <v>6324</v>
      </c>
      <c r="D253" s="148">
        <v>331410</v>
      </c>
      <c r="E253" t="s">
        <v>122</v>
      </c>
      <c r="F253" t="s">
        <v>1494</v>
      </c>
      <c r="G253" s="148">
        <v>221</v>
      </c>
      <c r="H253" t="s">
        <v>103</v>
      </c>
      <c r="I253" t="s">
        <v>1791</v>
      </c>
      <c r="J253" t="s">
        <v>649</v>
      </c>
      <c r="K253" t="b">
        <v>0</v>
      </c>
      <c r="L253" t="b">
        <v>1</v>
      </c>
      <c r="M253" t="b">
        <v>1</v>
      </c>
      <c r="N253">
        <v>1.1000000000000001</v>
      </c>
      <c r="O253" s="148">
        <v>1</v>
      </c>
      <c r="P253" s="148" t="s">
        <v>1824</v>
      </c>
      <c r="Q253" s="148">
        <v>1</v>
      </c>
      <c r="R253" s="148">
        <v>13.47</v>
      </c>
      <c r="S253" t="s">
        <v>1498</v>
      </c>
      <c r="T253"/>
      <c r="U253">
        <v>67.726643999999993</v>
      </c>
      <c r="V253">
        <v>-164.53844699999999</v>
      </c>
      <c r="W253" s="148" t="s">
        <v>1825</v>
      </c>
      <c r="Y253">
        <f>VLOOKUP(F253,'LOOKUP OPERATOR 05032023'!$A$2:$P$173,16,FALSE)</f>
        <v>169</v>
      </c>
    </row>
    <row r="254" spans="1:25" x14ac:dyDescent="0.3">
      <c r="A254" s="148">
        <v>331410</v>
      </c>
      <c r="B254" s="148" t="s">
        <v>648</v>
      </c>
      <c r="C254" s="148">
        <v>57065</v>
      </c>
      <c r="D254" s="148">
        <v>331410</v>
      </c>
      <c r="E254" t="s">
        <v>122</v>
      </c>
      <c r="F254" t="s">
        <v>1494</v>
      </c>
      <c r="G254" s="148">
        <v>221</v>
      </c>
      <c r="H254" t="s">
        <v>103</v>
      </c>
      <c r="I254" t="s">
        <v>1791</v>
      </c>
      <c r="J254" t="s">
        <v>649</v>
      </c>
      <c r="K254" t="b">
        <v>1</v>
      </c>
      <c r="L254" t="b">
        <v>1</v>
      </c>
      <c r="M254" t="b">
        <v>1</v>
      </c>
      <c r="N254">
        <v>1.1000000000000001</v>
      </c>
      <c r="O254" s="148">
        <v>1</v>
      </c>
      <c r="P254" s="148" t="s">
        <v>1824</v>
      </c>
      <c r="Q254" s="148">
        <v>1</v>
      </c>
      <c r="R254" s="148">
        <v>13.47</v>
      </c>
      <c r="S254" t="s">
        <v>1498</v>
      </c>
      <c r="T254"/>
      <c r="U254">
        <v>67.726643999999993</v>
      </c>
      <c r="V254">
        <v>-164.53844699999999</v>
      </c>
      <c r="W254" s="148" t="s">
        <v>1825</v>
      </c>
      <c r="Y254">
        <f>VLOOKUP(F254,'LOOKUP OPERATOR 05032023'!$A$2:$P$173,16,FALSE)</f>
        <v>169</v>
      </c>
    </row>
    <row r="255" spans="1:25" x14ac:dyDescent="0.3">
      <c r="A255" s="148">
        <v>332120</v>
      </c>
      <c r="B255" s="148" t="s">
        <v>650</v>
      </c>
      <c r="C255" s="148">
        <v>57064</v>
      </c>
      <c r="D255" s="148">
        <v>332120</v>
      </c>
      <c r="E255" t="s">
        <v>123</v>
      </c>
      <c r="F255" t="s">
        <v>1494</v>
      </c>
      <c r="G255" s="148">
        <v>221</v>
      </c>
      <c r="H255" t="s">
        <v>103</v>
      </c>
      <c r="I255" t="s">
        <v>1800</v>
      </c>
      <c r="J255" t="s">
        <v>651</v>
      </c>
      <c r="K255" t="b">
        <v>1</v>
      </c>
      <c r="L255" t="b">
        <v>1</v>
      </c>
      <c r="M255" t="b">
        <v>1</v>
      </c>
      <c r="N255">
        <v>1.4</v>
      </c>
      <c r="O255" s="148">
        <v>1</v>
      </c>
      <c r="P255" s="148" t="s">
        <v>1824</v>
      </c>
      <c r="Q255" s="148">
        <v>1</v>
      </c>
      <c r="R255" s="148">
        <v>13.47</v>
      </c>
      <c r="S255" t="s">
        <v>1498</v>
      </c>
      <c r="T255"/>
      <c r="U255">
        <v>63.032150000000001</v>
      </c>
      <c r="V255">
        <v>-163.55310600000001</v>
      </c>
      <c r="W255" s="148" t="s">
        <v>1825</v>
      </c>
      <c r="Y255">
        <f>VLOOKUP(F255,'LOOKUP OPERATOR 05032023'!$A$2:$P$173,16,FALSE)</f>
        <v>169</v>
      </c>
    </row>
    <row r="256" spans="1:25" x14ac:dyDescent="0.3">
      <c r="A256" s="148">
        <v>331420</v>
      </c>
      <c r="B256" s="148" t="s">
        <v>652</v>
      </c>
      <c r="C256" s="148">
        <v>6325</v>
      </c>
      <c r="D256" s="148">
        <v>331420</v>
      </c>
      <c r="E256" t="s">
        <v>124</v>
      </c>
      <c r="F256" t="s">
        <v>1494</v>
      </c>
      <c r="G256" s="148">
        <v>221</v>
      </c>
      <c r="H256" t="s">
        <v>103</v>
      </c>
      <c r="I256" t="s">
        <v>1496</v>
      </c>
      <c r="J256" t="s">
        <v>653</v>
      </c>
      <c r="K256" t="b">
        <v>0</v>
      </c>
      <c r="L256" t="b">
        <v>1</v>
      </c>
      <c r="M256" t="b">
        <v>1</v>
      </c>
      <c r="N256">
        <v>1.1000000000000001</v>
      </c>
      <c r="O256" s="148">
        <v>1</v>
      </c>
      <c r="P256" s="148" t="s">
        <v>1824</v>
      </c>
      <c r="Q256" s="148">
        <v>1</v>
      </c>
      <c r="R256" s="148">
        <v>13.47</v>
      </c>
      <c r="S256" t="s">
        <v>1498</v>
      </c>
      <c r="T256"/>
      <c r="U256">
        <v>64.932089000000005</v>
      </c>
      <c r="V256">
        <v>-161.167103</v>
      </c>
      <c r="W256" s="148" t="s">
        <v>1825</v>
      </c>
      <c r="Y256">
        <f>VLOOKUP(F256,'LOOKUP OPERATOR 05032023'!$A$2:$P$173,16,FALSE)</f>
        <v>169</v>
      </c>
    </row>
    <row r="257" spans="1:25" x14ac:dyDescent="0.3">
      <c r="A257" s="148">
        <v>331420</v>
      </c>
      <c r="B257" s="148" t="s">
        <v>652</v>
      </c>
      <c r="C257" s="148">
        <v>57059</v>
      </c>
      <c r="D257" s="148">
        <v>331420</v>
      </c>
      <c r="E257" t="s">
        <v>124</v>
      </c>
      <c r="F257" t="s">
        <v>1494</v>
      </c>
      <c r="G257" s="148">
        <v>221</v>
      </c>
      <c r="H257" t="s">
        <v>103</v>
      </c>
      <c r="I257" t="s">
        <v>1496</v>
      </c>
      <c r="J257" t="s">
        <v>653</v>
      </c>
      <c r="K257" t="b">
        <v>1</v>
      </c>
      <c r="L257" t="b">
        <v>1</v>
      </c>
      <c r="M257" t="b">
        <v>1</v>
      </c>
      <c r="N257">
        <v>1.1000000000000001</v>
      </c>
      <c r="O257" s="148">
        <v>1</v>
      </c>
      <c r="P257" s="148" t="s">
        <v>1824</v>
      </c>
      <c r="Q257" s="148">
        <v>1</v>
      </c>
      <c r="R257" s="148">
        <v>13.47</v>
      </c>
      <c r="S257" t="s">
        <v>1498</v>
      </c>
      <c r="T257"/>
      <c r="U257">
        <v>64.932089000000005</v>
      </c>
      <c r="V257">
        <v>-161.167103</v>
      </c>
      <c r="W257" s="148" t="s">
        <v>1825</v>
      </c>
      <c r="Y257">
        <f>VLOOKUP(F257,'LOOKUP OPERATOR 05032023'!$A$2:$P$173,16,FALSE)</f>
        <v>169</v>
      </c>
    </row>
    <row r="258" spans="1:25" x14ac:dyDescent="0.3">
      <c r="A258" s="148">
        <v>331440</v>
      </c>
      <c r="B258" s="148" t="s">
        <v>654</v>
      </c>
      <c r="C258" s="148">
        <v>6326</v>
      </c>
      <c r="D258" s="148">
        <v>331440</v>
      </c>
      <c r="E258" t="s">
        <v>125</v>
      </c>
      <c r="F258" t="s">
        <v>1494</v>
      </c>
      <c r="G258" s="148">
        <v>221</v>
      </c>
      <c r="H258" t="s">
        <v>103</v>
      </c>
      <c r="I258" t="s">
        <v>1517</v>
      </c>
      <c r="J258" t="s">
        <v>655</v>
      </c>
      <c r="K258" t="b">
        <v>0</v>
      </c>
      <c r="L258" t="b">
        <v>1</v>
      </c>
      <c r="M258" t="b">
        <v>1</v>
      </c>
      <c r="N258">
        <v>1.1000000000000001</v>
      </c>
      <c r="O258" s="148">
        <v>1</v>
      </c>
      <c r="P258" s="148" t="s">
        <v>1824</v>
      </c>
      <c r="Q258" s="148">
        <v>1</v>
      </c>
      <c r="R258" s="148">
        <v>12.5</v>
      </c>
      <c r="S258" t="s">
        <v>1498</v>
      </c>
      <c r="T258"/>
      <c r="U258">
        <v>61.878185999999999</v>
      </c>
      <c r="V258">
        <v>-162.08514700000001</v>
      </c>
      <c r="W258" s="148" t="s">
        <v>1825</v>
      </c>
      <c r="Y258">
        <f>VLOOKUP(F258,'LOOKUP OPERATOR 05032023'!$A$2:$P$173,16,FALSE)</f>
        <v>169</v>
      </c>
    </row>
    <row r="259" spans="1:25" x14ac:dyDescent="0.3">
      <c r="A259" s="148">
        <v>331440</v>
      </c>
      <c r="B259" s="148" t="s">
        <v>654</v>
      </c>
      <c r="C259" s="148">
        <v>60244</v>
      </c>
      <c r="D259" s="148">
        <v>331440</v>
      </c>
      <c r="E259" t="s">
        <v>125</v>
      </c>
      <c r="F259" t="s">
        <v>1494</v>
      </c>
      <c r="G259" s="148">
        <v>221</v>
      </c>
      <c r="H259" t="s">
        <v>103</v>
      </c>
      <c r="I259" t="s">
        <v>1517</v>
      </c>
      <c r="J259" t="s">
        <v>655</v>
      </c>
      <c r="K259" t="b">
        <v>1</v>
      </c>
      <c r="L259" t="b">
        <v>1</v>
      </c>
      <c r="M259" t="b">
        <v>1</v>
      </c>
      <c r="N259">
        <v>1.1000000000000001</v>
      </c>
      <c r="O259" s="148">
        <v>1</v>
      </c>
      <c r="P259" s="148" t="s">
        <v>1824</v>
      </c>
      <c r="Q259" s="148">
        <v>1</v>
      </c>
      <c r="R259" s="148">
        <v>12.5</v>
      </c>
      <c r="S259" t="s">
        <v>1498</v>
      </c>
      <c r="T259"/>
      <c r="U259">
        <v>61.878185999999999</v>
      </c>
      <c r="V259">
        <v>-162.08514700000001</v>
      </c>
      <c r="W259" s="148" t="s">
        <v>1825</v>
      </c>
      <c r="Y259">
        <f>VLOOKUP(F259,'LOOKUP OPERATOR 05032023'!$A$2:$P$173,16,FALSE)</f>
        <v>169</v>
      </c>
    </row>
    <row r="260" spans="1:25" x14ac:dyDescent="0.3">
      <c r="B260" s="148" t="s">
        <v>578</v>
      </c>
      <c r="C260" s="148">
        <v>62</v>
      </c>
      <c r="E260" t="s">
        <v>70</v>
      </c>
      <c r="F260" t="s">
        <v>1489</v>
      </c>
      <c r="G260" s="148">
        <v>213</v>
      </c>
      <c r="H260" t="s">
        <v>69</v>
      </c>
      <c r="I260" t="s">
        <v>1491</v>
      </c>
      <c r="J260" t="s">
        <v>572</v>
      </c>
      <c r="K260" t="b">
        <v>1</v>
      </c>
      <c r="L260" t="b">
        <v>0</v>
      </c>
      <c r="M260" t="b">
        <v>0</v>
      </c>
      <c r="N260">
        <v>4</v>
      </c>
      <c r="O260" s="148">
        <v>1</v>
      </c>
      <c r="P260" s="148" t="s">
        <v>1824</v>
      </c>
      <c r="Q260" s="148">
        <v>1</v>
      </c>
      <c r="R260" s="148">
        <v>23</v>
      </c>
      <c r="S260" t="s">
        <v>1498</v>
      </c>
      <c r="T260"/>
      <c r="U260">
        <v>58.317599999999999</v>
      </c>
      <c r="V260">
        <v>-134.101</v>
      </c>
      <c r="W260" s="148" t="s">
        <v>1825</v>
      </c>
      <c r="Y260">
        <f>VLOOKUP(F260,'LOOKUP OPERATOR 05032023'!$A$2:$P$173,16,FALSE)</f>
        <v>1</v>
      </c>
    </row>
    <row r="261" spans="1:25" s="136" customFormat="1" x14ac:dyDescent="0.3">
      <c r="A261" s="148">
        <v>331470</v>
      </c>
      <c r="B261" s="148" t="s">
        <v>656</v>
      </c>
      <c r="C261" s="148">
        <v>6329</v>
      </c>
      <c r="D261" s="148">
        <v>331470</v>
      </c>
      <c r="E261" t="s">
        <v>128</v>
      </c>
      <c r="F261" t="s">
        <v>1494</v>
      </c>
      <c r="G261" s="148">
        <v>221</v>
      </c>
      <c r="H261" t="s">
        <v>103</v>
      </c>
      <c r="I261" s="136" t="s">
        <v>1524</v>
      </c>
      <c r="J261" t="s">
        <v>669</v>
      </c>
      <c r="K261" t="b">
        <v>1</v>
      </c>
      <c r="L261" t="b">
        <v>1</v>
      </c>
      <c r="M261" t="b">
        <v>0</v>
      </c>
      <c r="N261" s="136">
        <v>2.2999999999999998</v>
      </c>
      <c r="O261" s="148">
        <v>1</v>
      </c>
      <c r="P261" s="148" t="s">
        <v>1824</v>
      </c>
      <c r="Q261" s="148">
        <v>1</v>
      </c>
      <c r="R261" s="148">
        <v>12.5</v>
      </c>
      <c r="S261" t="s">
        <v>1498</v>
      </c>
      <c r="T261"/>
      <c r="U261">
        <v>62.085569</v>
      </c>
      <c r="V261">
        <v>-163.729072</v>
      </c>
      <c r="W261" s="148" t="s">
        <v>1898</v>
      </c>
      <c r="X261"/>
      <c r="Y261">
        <f>VLOOKUP(F261,'LOOKUP OPERATOR 05032023'!$A$2:$P$173,16,FALSE)</f>
        <v>169</v>
      </c>
    </row>
    <row r="262" spans="1:25" x14ac:dyDescent="0.3">
      <c r="A262" s="148">
        <v>331480</v>
      </c>
      <c r="B262" s="148" t="s">
        <v>658</v>
      </c>
      <c r="C262" s="148">
        <v>6334</v>
      </c>
      <c r="D262" s="148">
        <v>331480</v>
      </c>
      <c r="E262" t="s">
        <v>129</v>
      </c>
      <c r="F262" t="s">
        <v>1494</v>
      </c>
      <c r="G262" s="148">
        <v>221</v>
      </c>
      <c r="H262" t="s">
        <v>103</v>
      </c>
      <c r="I262" t="s">
        <v>1899</v>
      </c>
      <c r="J262" t="s">
        <v>659</v>
      </c>
      <c r="K262" t="b">
        <v>0</v>
      </c>
      <c r="L262" t="b">
        <v>1</v>
      </c>
      <c r="M262" t="b">
        <v>1</v>
      </c>
      <c r="N262">
        <v>1.4</v>
      </c>
      <c r="O262" s="148">
        <v>1</v>
      </c>
      <c r="P262" s="148" t="s">
        <v>1824</v>
      </c>
      <c r="Q262" s="148">
        <v>1</v>
      </c>
      <c r="R262" s="148">
        <v>12.5</v>
      </c>
      <c r="S262" t="s">
        <v>1498</v>
      </c>
      <c r="T262"/>
      <c r="U262">
        <v>59.448357999999999</v>
      </c>
      <c r="V262">
        <v>-157.32552799999999</v>
      </c>
      <c r="W262" s="148" t="s">
        <v>1825</v>
      </c>
      <c r="Y262">
        <f>VLOOKUP(F262,'LOOKUP OPERATOR 05032023'!$A$2:$P$173,16,FALSE)</f>
        <v>169</v>
      </c>
    </row>
    <row r="263" spans="1:25" x14ac:dyDescent="0.3">
      <c r="A263" s="148">
        <v>331480</v>
      </c>
      <c r="B263" s="148" t="s">
        <v>658</v>
      </c>
      <c r="C263" s="148">
        <v>60245</v>
      </c>
      <c r="D263" s="148">
        <v>331480</v>
      </c>
      <c r="E263" t="s">
        <v>129</v>
      </c>
      <c r="F263" t="s">
        <v>1494</v>
      </c>
      <c r="G263" s="148">
        <v>221</v>
      </c>
      <c r="H263" t="s">
        <v>103</v>
      </c>
      <c r="I263" t="s">
        <v>1899</v>
      </c>
      <c r="J263" t="s">
        <v>659</v>
      </c>
      <c r="K263" t="b">
        <v>1</v>
      </c>
      <c r="L263" t="b">
        <v>1</v>
      </c>
      <c r="M263" t="b">
        <v>1</v>
      </c>
      <c r="N263">
        <v>1.4</v>
      </c>
      <c r="O263" s="148">
        <v>1</v>
      </c>
      <c r="P263" s="148" t="s">
        <v>1824</v>
      </c>
      <c r="Q263" s="148">
        <v>1</v>
      </c>
      <c r="R263" s="148">
        <v>12.5</v>
      </c>
      <c r="S263" t="s">
        <v>1498</v>
      </c>
      <c r="T263"/>
      <c r="U263">
        <v>59.448357999999999</v>
      </c>
      <c r="V263">
        <v>-157.32552799999999</v>
      </c>
      <c r="W263" s="148" t="s">
        <v>1825</v>
      </c>
      <c r="Y263">
        <f>VLOOKUP(F263,'LOOKUP OPERATOR 05032023'!$A$2:$P$173,16,FALSE)</f>
        <v>169</v>
      </c>
    </row>
    <row r="264" spans="1:25" x14ac:dyDescent="0.3">
      <c r="A264" s="148">
        <v>331500</v>
      </c>
      <c r="B264" s="148" t="s">
        <v>660</v>
      </c>
      <c r="C264" s="148">
        <v>6331</v>
      </c>
      <c r="D264" s="148">
        <v>331500</v>
      </c>
      <c r="E264" t="s">
        <v>131</v>
      </c>
      <c r="F264" t="s">
        <v>1494</v>
      </c>
      <c r="G264" s="148">
        <v>221</v>
      </c>
      <c r="H264" t="s">
        <v>103</v>
      </c>
      <c r="I264" t="s">
        <v>1544</v>
      </c>
      <c r="J264" t="s">
        <v>661</v>
      </c>
      <c r="K264" t="b">
        <v>0</v>
      </c>
      <c r="L264" t="b">
        <v>1</v>
      </c>
      <c r="M264" t="b">
        <v>1</v>
      </c>
      <c r="N264">
        <v>1.3</v>
      </c>
      <c r="O264" s="148">
        <v>1</v>
      </c>
      <c r="P264" s="148" t="s">
        <v>1824</v>
      </c>
      <c r="Q264" s="148">
        <v>1</v>
      </c>
      <c r="R264" s="148">
        <v>13.47</v>
      </c>
      <c r="S264" t="s">
        <v>1498</v>
      </c>
      <c r="T264"/>
      <c r="U264">
        <v>67.570931000000002</v>
      </c>
      <c r="V264">
        <v>-162.96572800000001</v>
      </c>
      <c r="W264" s="148" t="s">
        <v>1825</v>
      </c>
      <c r="Y264">
        <f>VLOOKUP(F264,'LOOKUP OPERATOR 05032023'!$A$2:$P$173,16,FALSE)</f>
        <v>169</v>
      </c>
    </row>
    <row r="265" spans="1:25" x14ac:dyDescent="0.3">
      <c r="A265" s="148">
        <v>331500</v>
      </c>
      <c r="B265" s="148" t="s">
        <v>660</v>
      </c>
      <c r="C265" s="148">
        <v>57051</v>
      </c>
      <c r="D265" s="148">
        <v>331500</v>
      </c>
      <c r="E265" t="s">
        <v>131</v>
      </c>
      <c r="F265" t="s">
        <v>1494</v>
      </c>
      <c r="G265" s="148">
        <v>221</v>
      </c>
      <c r="H265" t="s">
        <v>103</v>
      </c>
      <c r="I265" t="s">
        <v>1544</v>
      </c>
      <c r="J265" t="s">
        <v>661</v>
      </c>
      <c r="K265" t="b">
        <v>1</v>
      </c>
      <c r="L265" t="b">
        <v>1</v>
      </c>
      <c r="M265" t="b">
        <v>1</v>
      </c>
      <c r="N265">
        <v>1.3</v>
      </c>
      <c r="O265" s="148">
        <v>1</v>
      </c>
      <c r="P265" s="148" t="s">
        <v>1824</v>
      </c>
      <c r="Q265" s="148">
        <v>1</v>
      </c>
      <c r="R265" s="148">
        <v>13.47</v>
      </c>
      <c r="S265" t="s">
        <v>1498</v>
      </c>
      <c r="T265"/>
      <c r="U265">
        <v>67.570931000000002</v>
      </c>
      <c r="V265">
        <v>-162.96572800000001</v>
      </c>
      <c r="W265" s="148" t="s">
        <v>1825</v>
      </c>
      <c r="Y265">
        <f>VLOOKUP(F265,'LOOKUP OPERATOR 05032023'!$A$2:$P$173,16,FALSE)</f>
        <v>169</v>
      </c>
    </row>
    <row r="266" spans="1:25" x14ac:dyDescent="0.3">
      <c r="A266" s="148">
        <v>331510</v>
      </c>
      <c r="B266" s="148" t="s">
        <v>662</v>
      </c>
      <c r="C266" s="148">
        <v>6330</v>
      </c>
      <c r="D266" s="148">
        <v>331510</v>
      </c>
      <c r="E266" t="s">
        <v>132</v>
      </c>
      <c r="F266" t="s">
        <v>1494</v>
      </c>
      <c r="G266" s="148">
        <v>221</v>
      </c>
      <c r="H266" t="s">
        <v>103</v>
      </c>
      <c r="I266" t="s">
        <v>1547</v>
      </c>
      <c r="J266" t="s">
        <v>663</v>
      </c>
      <c r="K266" t="b">
        <v>1</v>
      </c>
      <c r="L266" t="b">
        <v>1</v>
      </c>
      <c r="M266" t="b">
        <v>1</v>
      </c>
      <c r="N266">
        <v>1.5</v>
      </c>
      <c r="O266" s="148">
        <v>1</v>
      </c>
      <c r="P266" s="148" t="s">
        <v>1824</v>
      </c>
      <c r="Q266" s="148">
        <v>1</v>
      </c>
      <c r="R266" s="148">
        <v>12.5</v>
      </c>
      <c r="S266" t="s">
        <v>1498</v>
      </c>
      <c r="T266"/>
      <c r="U266">
        <v>66.834519</v>
      </c>
      <c r="V266">
        <v>-161.03871699999999</v>
      </c>
      <c r="W266" s="148" t="s">
        <v>1825</v>
      </c>
      <c r="Y266">
        <f>VLOOKUP(F266,'LOOKUP OPERATOR 05032023'!$A$2:$P$173,16,FALSE)</f>
        <v>169</v>
      </c>
    </row>
    <row r="267" spans="1:25" x14ac:dyDescent="0.3">
      <c r="A267" s="148">
        <v>331530</v>
      </c>
      <c r="B267" s="148" t="s">
        <v>1321</v>
      </c>
      <c r="C267" s="148">
        <v>6333</v>
      </c>
      <c r="D267" s="148">
        <v>331530</v>
      </c>
      <c r="E267" t="s">
        <v>134</v>
      </c>
      <c r="F267" t="s">
        <v>1494</v>
      </c>
      <c r="G267" s="148">
        <v>221</v>
      </c>
      <c r="H267" t="s">
        <v>103</v>
      </c>
      <c r="I267" t="s">
        <v>1900</v>
      </c>
      <c r="J267" t="s">
        <v>1384</v>
      </c>
      <c r="K267" t="b">
        <v>0</v>
      </c>
      <c r="L267" t="b">
        <v>1</v>
      </c>
      <c r="M267" t="b">
        <v>0</v>
      </c>
      <c r="N267">
        <v>0.5</v>
      </c>
      <c r="O267" s="148">
        <v>1</v>
      </c>
      <c r="P267" s="148" t="s">
        <v>1824</v>
      </c>
      <c r="Q267" s="148">
        <v>1</v>
      </c>
      <c r="R267" s="148">
        <v>12.5</v>
      </c>
      <c r="S267" t="s">
        <v>1498</v>
      </c>
      <c r="T267"/>
      <c r="U267">
        <v>60.895879999999998</v>
      </c>
      <c r="V267">
        <v>-162.459756</v>
      </c>
      <c r="W267" s="148" t="s">
        <v>1825</v>
      </c>
      <c r="Y267">
        <f>VLOOKUP(F267,'LOOKUP OPERATOR 05032023'!$A$2:$P$173,16,FALSE)</f>
        <v>169</v>
      </c>
    </row>
    <row r="268" spans="1:25" x14ac:dyDescent="0.3">
      <c r="A268" s="148">
        <v>331550</v>
      </c>
      <c r="B268" s="148" t="s">
        <v>664</v>
      </c>
      <c r="C268" s="148">
        <v>6335</v>
      </c>
      <c r="D268" s="148">
        <v>331550</v>
      </c>
      <c r="E268" t="s">
        <v>136</v>
      </c>
      <c r="F268" t="s">
        <v>1494</v>
      </c>
      <c r="G268" s="148">
        <v>221</v>
      </c>
      <c r="H268" t="s">
        <v>103</v>
      </c>
      <c r="I268" t="s">
        <v>1570</v>
      </c>
      <c r="J268" t="s">
        <v>665</v>
      </c>
      <c r="K268" t="b">
        <v>0</v>
      </c>
      <c r="L268" t="b">
        <v>1</v>
      </c>
      <c r="M268" t="b">
        <v>1</v>
      </c>
      <c r="N268">
        <v>1.2</v>
      </c>
      <c r="O268" s="148">
        <v>1</v>
      </c>
      <c r="P268" s="148" t="s">
        <v>1824</v>
      </c>
      <c r="Q268" s="148">
        <v>1</v>
      </c>
      <c r="R268" s="148">
        <v>13.47</v>
      </c>
      <c r="S268" t="s">
        <v>1498</v>
      </c>
      <c r="T268"/>
      <c r="U268">
        <v>61.936456</v>
      </c>
      <c r="V268">
        <v>-162.880706</v>
      </c>
      <c r="W268" s="148" t="s">
        <v>1825</v>
      </c>
      <c r="Y268">
        <f>VLOOKUP(F268,'LOOKUP OPERATOR 05032023'!$A$2:$P$173,16,FALSE)</f>
        <v>169</v>
      </c>
    </row>
    <row r="269" spans="1:25" x14ac:dyDescent="0.3">
      <c r="A269" s="148">
        <v>331550</v>
      </c>
      <c r="B269" s="148" t="s">
        <v>664</v>
      </c>
      <c r="C269" s="148">
        <v>57058</v>
      </c>
      <c r="D269" s="148">
        <v>331550</v>
      </c>
      <c r="E269" t="s">
        <v>136</v>
      </c>
      <c r="F269" t="s">
        <v>1494</v>
      </c>
      <c r="G269" s="148">
        <v>221</v>
      </c>
      <c r="H269" t="s">
        <v>103</v>
      </c>
      <c r="I269" t="s">
        <v>1570</v>
      </c>
      <c r="J269" t="s">
        <v>665</v>
      </c>
      <c r="K269" t="b">
        <v>1</v>
      </c>
      <c r="L269" t="b">
        <v>1</v>
      </c>
      <c r="M269" t="b">
        <v>1</v>
      </c>
      <c r="N269">
        <v>1.2</v>
      </c>
      <c r="O269" s="148">
        <v>1</v>
      </c>
      <c r="P269" s="148" t="s">
        <v>1824</v>
      </c>
      <c r="Q269" s="148">
        <v>1</v>
      </c>
      <c r="R269" s="148">
        <v>13.47</v>
      </c>
      <c r="S269" t="s">
        <v>1498</v>
      </c>
      <c r="T269"/>
      <c r="U269">
        <v>61.936456</v>
      </c>
      <c r="V269">
        <v>-162.880706</v>
      </c>
      <c r="W269" s="148" t="s">
        <v>1825</v>
      </c>
      <c r="Y269">
        <f>VLOOKUP(F269,'LOOKUP OPERATOR 05032023'!$A$2:$P$173,16,FALSE)</f>
        <v>169</v>
      </c>
    </row>
    <row r="270" spans="1:25" x14ac:dyDescent="0.3">
      <c r="A270" s="148">
        <v>331570</v>
      </c>
      <c r="B270" s="148" t="s">
        <v>666</v>
      </c>
      <c r="C270" s="148">
        <v>6337</v>
      </c>
      <c r="D270" s="148">
        <v>331570</v>
      </c>
      <c r="E270" t="s">
        <v>137</v>
      </c>
      <c r="F270" t="s">
        <v>1494</v>
      </c>
      <c r="G270" s="148">
        <v>221</v>
      </c>
      <c r="H270" t="s">
        <v>103</v>
      </c>
      <c r="I270" t="s">
        <v>1580</v>
      </c>
      <c r="J270" t="s">
        <v>667</v>
      </c>
      <c r="K270" t="b">
        <v>0</v>
      </c>
      <c r="L270" t="b">
        <v>1</v>
      </c>
      <c r="M270" t="b">
        <v>1</v>
      </c>
      <c r="N270">
        <v>1.1000000000000001</v>
      </c>
      <c r="O270" s="148">
        <v>1</v>
      </c>
      <c r="P270" s="148" t="s">
        <v>1824</v>
      </c>
      <c r="Q270" s="148">
        <v>1</v>
      </c>
      <c r="R270" s="148">
        <v>13.47</v>
      </c>
      <c r="S270" t="s">
        <v>1498</v>
      </c>
      <c r="T270"/>
      <c r="U270">
        <v>59.747436</v>
      </c>
      <c r="V270">
        <v>-161.91064700000001</v>
      </c>
      <c r="W270" s="148" t="s">
        <v>1825</v>
      </c>
      <c r="Y270">
        <f>VLOOKUP(F270,'LOOKUP OPERATOR 05032023'!$A$2:$P$173,16,FALSE)</f>
        <v>169</v>
      </c>
    </row>
    <row r="271" spans="1:25" x14ac:dyDescent="0.3">
      <c r="A271" s="148">
        <v>331570</v>
      </c>
      <c r="B271" s="148" t="s">
        <v>666</v>
      </c>
      <c r="C271" s="148">
        <v>57057</v>
      </c>
      <c r="D271" s="148">
        <v>331570</v>
      </c>
      <c r="E271" t="s">
        <v>137</v>
      </c>
      <c r="F271" t="s">
        <v>1494</v>
      </c>
      <c r="G271" s="148">
        <v>221</v>
      </c>
      <c r="H271" t="s">
        <v>103</v>
      </c>
      <c r="I271" t="s">
        <v>1580</v>
      </c>
      <c r="J271" t="s">
        <v>667</v>
      </c>
      <c r="K271" t="b">
        <v>1</v>
      </c>
      <c r="L271" t="b">
        <v>1</v>
      </c>
      <c r="M271" t="b">
        <v>1</v>
      </c>
      <c r="N271">
        <v>1.1000000000000001</v>
      </c>
      <c r="O271" s="148">
        <v>1</v>
      </c>
      <c r="P271" s="148" t="s">
        <v>1824</v>
      </c>
      <c r="Q271" s="148">
        <v>1</v>
      </c>
      <c r="R271" s="148">
        <v>13.47</v>
      </c>
      <c r="S271" t="s">
        <v>1498</v>
      </c>
      <c r="T271"/>
      <c r="U271">
        <v>59.747436</v>
      </c>
      <c r="V271">
        <v>-161.91064700000001</v>
      </c>
      <c r="W271" s="148" t="s">
        <v>1825</v>
      </c>
      <c r="Y271">
        <f>VLOOKUP(F271,'LOOKUP OPERATOR 05032023'!$A$2:$P$173,16,FALSE)</f>
        <v>169</v>
      </c>
    </row>
    <row r="272" spans="1:25" s="136" customFormat="1" x14ac:dyDescent="0.3">
      <c r="A272" s="148">
        <v>331660</v>
      </c>
      <c r="B272" s="148" t="s">
        <v>668</v>
      </c>
      <c r="C272" s="148">
        <v>6338</v>
      </c>
      <c r="D272" s="148">
        <v>331660</v>
      </c>
      <c r="E272" t="s">
        <v>139</v>
      </c>
      <c r="F272" t="s">
        <v>1494</v>
      </c>
      <c r="G272" s="148">
        <v>221</v>
      </c>
      <c r="H272" t="s">
        <v>103</v>
      </c>
      <c r="I272" s="136" t="s">
        <v>1524</v>
      </c>
      <c r="J272" t="s">
        <v>669</v>
      </c>
      <c r="K272" t="b">
        <v>1</v>
      </c>
      <c r="L272" t="b">
        <v>1</v>
      </c>
      <c r="M272" t="b">
        <v>1</v>
      </c>
      <c r="N272">
        <v>2.0180000000000002</v>
      </c>
      <c r="O272" s="148">
        <v>1</v>
      </c>
      <c r="P272" s="148" t="s">
        <v>1824</v>
      </c>
      <c r="Q272" s="148">
        <v>1</v>
      </c>
      <c r="R272" s="148">
        <v>12.5</v>
      </c>
      <c r="S272" t="s">
        <v>1498</v>
      </c>
      <c r="T272"/>
      <c r="U272">
        <v>62.051524999999998</v>
      </c>
      <c r="V272">
        <v>-163.17256699999999</v>
      </c>
      <c r="W272" s="148" t="s">
        <v>1825</v>
      </c>
      <c r="X272"/>
      <c r="Y272">
        <f>VLOOKUP(F272,'LOOKUP OPERATOR 05032023'!$A$2:$P$173,16,FALSE)</f>
        <v>169</v>
      </c>
    </row>
    <row r="273" spans="1:25" x14ac:dyDescent="0.3">
      <c r="A273" s="148">
        <v>331590</v>
      </c>
      <c r="B273" s="148" t="s">
        <v>671</v>
      </c>
      <c r="C273" s="148">
        <v>6340</v>
      </c>
      <c r="D273" s="148">
        <v>331590</v>
      </c>
      <c r="E273" t="s">
        <v>141</v>
      </c>
      <c r="F273" t="s">
        <v>1494</v>
      </c>
      <c r="G273" s="148">
        <v>221</v>
      </c>
      <c r="H273" t="s">
        <v>103</v>
      </c>
      <c r="I273" t="s">
        <v>1597</v>
      </c>
      <c r="J273" t="s">
        <v>672</v>
      </c>
      <c r="K273" t="b">
        <v>0</v>
      </c>
      <c r="L273" t="b">
        <v>1</v>
      </c>
      <c r="M273" t="b">
        <v>1</v>
      </c>
      <c r="N273">
        <v>1.7</v>
      </c>
      <c r="O273" s="148">
        <v>1</v>
      </c>
      <c r="P273" s="148" t="s">
        <v>1824</v>
      </c>
      <c r="Q273" s="148">
        <v>1</v>
      </c>
      <c r="R273" s="148">
        <v>13.47</v>
      </c>
      <c r="S273" t="s">
        <v>1498</v>
      </c>
      <c r="T273"/>
      <c r="U273">
        <v>63.695267000000001</v>
      </c>
      <c r="V273">
        <v>-170.475661</v>
      </c>
      <c r="W273" s="148" t="s">
        <v>1825</v>
      </c>
      <c r="Y273">
        <f>VLOOKUP(F273,'LOOKUP OPERATOR 05032023'!$A$2:$P$173,16,FALSE)</f>
        <v>169</v>
      </c>
    </row>
    <row r="274" spans="1:25" x14ac:dyDescent="0.3">
      <c r="A274" s="148">
        <v>331590</v>
      </c>
      <c r="B274" s="148" t="s">
        <v>671</v>
      </c>
      <c r="C274" s="148">
        <v>57052</v>
      </c>
      <c r="D274" s="148">
        <v>331590</v>
      </c>
      <c r="E274" t="s">
        <v>141</v>
      </c>
      <c r="F274" t="s">
        <v>1494</v>
      </c>
      <c r="G274" s="148">
        <v>221</v>
      </c>
      <c r="H274" t="s">
        <v>103</v>
      </c>
      <c r="I274" t="s">
        <v>1597</v>
      </c>
      <c r="J274" t="s">
        <v>672</v>
      </c>
      <c r="K274" t="b">
        <v>1</v>
      </c>
      <c r="L274" t="b">
        <v>1</v>
      </c>
      <c r="M274" t="b">
        <v>1</v>
      </c>
      <c r="N274">
        <v>1.7</v>
      </c>
      <c r="O274" s="148">
        <v>1</v>
      </c>
      <c r="P274" s="148" t="s">
        <v>1824</v>
      </c>
      <c r="Q274" s="148">
        <v>1</v>
      </c>
      <c r="R274" s="148">
        <v>13.47</v>
      </c>
      <c r="S274" t="s">
        <v>1498</v>
      </c>
      <c r="T274"/>
      <c r="U274">
        <v>63.695267000000001</v>
      </c>
      <c r="V274">
        <v>-170.475661</v>
      </c>
      <c r="W274" s="148" t="s">
        <v>1825</v>
      </c>
      <c r="Y274">
        <f>VLOOKUP(F274,'LOOKUP OPERATOR 05032023'!$A$2:$P$173,16,FALSE)</f>
        <v>169</v>
      </c>
    </row>
    <row r="275" spans="1:25" x14ac:dyDescent="0.3">
      <c r="A275" s="148">
        <v>331600</v>
      </c>
      <c r="B275" s="148" t="s">
        <v>673</v>
      </c>
      <c r="C275" s="148">
        <v>6342</v>
      </c>
      <c r="D275" s="148">
        <v>331600</v>
      </c>
      <c r="E275" t="s">
        <v>142</v>
      </c>
      <c r="F275" t="s">
        <v>1494</v>
      </c>
      <c r="G275" s="148">
        <v>221</v>
      </c>
      <c r="H275" t="s">
        <v>103</v>
      </c>
      <c r="I275" t="s">
        <v>1598</v>
      </c>
      <c r="J275" t="s">
        <v>674</v>
      </c>
      <c r="K275" t="b">
        <v>0</v>
      </c>
      <c r="L275" t="b">
        <v>1</v>
      </c>
      <c r="M275" t="b">
        <v>1</v>
      </c>
      <c r="N275">
        <v>1.3</v>
      </c>
      <c r="O275" s="148">
        <v>1</v>
      </c>
      <c r="P275" s="148" t="s">
        <v>1824</v>
      </c>
      <c r="Q275" s="148">
        <v>1</v>
      </c>
      <c r="R275" s="148">
        <v>13.47</v>
      </c>
      <c r="S275" t="s">
        <v>1498</v>
      </c>
      <c r="T275"/>
      <c r="U275">
        <v>61.843035999999998</v>
      </c>
      <c r="V275">
        <v>-165.58149700000001</v>
      </c>
      <c r="W275" s="148" t="s">
        <v>1825</v>
      </c>
      <c r="Y275">
        <f>VLOOKUP(F275,'LOOKUP OPERATOR 05032023'!$A$2:$P$173,16,FALSE)</f>
        <v>169</v>
      </c>
    </row>
    <row r="276" spans="1:25" x14ac:dyDescent="0.3">
      <c r="A276" s="148">
        <v>331600</v>
      </c>
      <c r="B276" s="148" t="s">
        <v>673</v>
      </c>
      <c r="C276" s="148">
        <v>57056</v>
      </c>
      <c r="D276" s="148">
        <v>331600</v>
      </c>
      <c r="E276" t="s">
        <v>142</v>
      </c>
      <c r="F276" t="s">
        <v>1494</v>
      </c>
      <c r="G276" s="148">
        <v>221</v>
      </c>
      <c r="H276" t="s">
        <v>103</v>
      </c>
      <c r="I276" t="s">
        <v>1598</v>
      </c>
      <c r="J276" t="s">
        <v>674</v>
      </c>
      <c r="K276" t="b">
        <v>1</v>
      </c>
      <c r="L276" t="b">
        <v>1</v>
      </c>
      <c r="M276" t="b">
        <v>1</v>
      </c>
      <c r="N276">
        <v>1.3</v>
      </c>
      <c r="O276" s="148">
        <v>1</v>
      </c>
      <c r="P276" s="148" t="s">
        <v>1824</v>
      </c>
      <c r="Q276" s="148">
        <v>1</v>
      </c>
      <c r="R276" s="148">
        <v>13.47</v>
      </c>
      <c r="S276" t="s">
        <v>1498</v>
      </c>
      <c r="T276"/>
      <c r="U276">
        <v>61.843035999999998</v>
      </c>
      <c r="V276">
        <v>-165.58149700000001</v>
      </c>
      <c r="W276" s="148" t="s">
        <v>1825</v>
      </c>
      <c r="Y276">
        <f>VLOOKUP(F276,'LOOKUP OPERATOR 05032023'!$A$2:$P$173,16,FALSE)</f>
        <v>169</v>
      </c>
    </row>
    <row r="277" spans="1:25" x14ac:dyDescent="0.3">
      <c r="B277" s="148" t="s">
        <v>579</v>
      </c>
      <c r="C277" s="148">
        <v>7250</v>
      </c>
      <c r="E277" t="s">
        <v>72</v>
      </c>
      <c r="F277" t="s">
        <v>1489</v>
      </c>
      <c r="G277" s="148">
        <v>213</v>
      </c>
      <c r="H277" t="s">
        <v>69</v>
      </c>
      <c r="I277" t="s">
        <v>1491</v>
      </c>
      <c r="J277" t="s">
        <v>572</v>
      </c>
      <c r="K277" t="b">
        <v>1</v>
      </c>
      <c r="L277" t="b">
        <v>0</v>
      </c>
      <c r="M277" t="b">
        <v>0</v>
      </c>
      <c r="N277">
        <v>36.200000000000003</v>
      </c>
      <c r="O277" s="148">
        <v>1</v>
      </c>
      <c r="P277" s="148" t="s">
        <v>1824</v>
      </c>
      <c r="Q277" s="148">
        <v>1</v>
      </c>
      <c r="R277" s="148">
        <v>69</v>
      </c>
      <c r="S277" t="s">
        <v>1498</v>
      </c>
      <c r="T277"/>
      <c r="U277">
        <v>58.387500000000003</v>
      </c>
      <c r="V277">
        <v>-134.6446</v>
      </c>
      <c r="Y277">
        <f>VLOOKUP(F277,'LOOKUP OPERATOR 05032023'!$A$2:$P$173,16,FALSE)</f>
        <v>1</v>
      </c>
    </row>
    <row r="278" spans="1:25" x14ac:dyDescent="0.3">
      <c r="A278" s="148">
        <v>331610</v>
      </c>
      <c r="B278" s="148" t="s">
        <v>675</v>
      </c>
      <c r="C278" s="148">
        <v>6341</v>
      </c>
      <c r="D278" s="148">
        <v>331610</v>
      </c>
      <c r="E278" t="s">
        <v>143</v>
      </c>
      <c r="F278" t="s">
        <v>1494</v>
      </c>
      <c r="G278" s="148">
        <v>221</v>
      </c>
      <c r="H278" t="s">
        <v>103</v>
      </c>
      <c r="I278" t="s">
        <v>1599</v>
      </c>
      <c r="J278" t="s">
        <v>676</v>
      </c>
      <c r="K278" t="b">
        <v>1</v>
      </c>
      <c r="L278" t="b">
        <v>1</v>
      </c>
      <c r="M278" t="b">
        <v>1</v>
      </c>
      <c r="N278">
        <v>1.7</v>
      </c>
      <c r="O278" s="148">
        <v>1</v>
      </c>
      <c r="P278" s="148" t="s">
        <v>1824</v>
      </c>
      <c r="Q278" s="148">
        <v>1</v>
      </c>
      <c r="R278" s="148">
        <v>12.5</v>
      </c>
      <c r="S278" t="s">
        <v>1498</v>
      </c>
      <c r="T278"/>
      <c r="U278">
        <v>66.606778000000006</v>
      </c>
      <c r="V278">
        <v>-160.01480799999999</v>
      </c>
      <c r="W278" s="148" t="s">
        <v>1825</v>
      </c>
      <c r="Y278">
        <f>VLOOKUP(F278,'LOOKUP OPERATOR 05032023'!$A$2:$P$173,16,FALSE)</f>
        <v>169</v>
      </c>
    </row>
    <row r="279" spans="1:25" x14ac:dyDescent="0.3">
      <c r="A279" s="148">
        <v>331640</v>
      </c>
      <c r="B279" s="148" t="s">
        <v>677</v>
      </c>
      <c r="C279" s="148">
        <v>6345</v>
      </c>
      <c r="D279" s="148">
        <v>331640</v>
      </c>
      <c r="E279" t="s">
        <v>146</v>
      </c>
      <c r="F279" t="s">
        <v>1494</v>
      </c>
      <c r="G279" s="148">
        <v>221</v>
      </c>
      <c r="H279" t="s">
        <v>103</v>
      </c>
      <c r="I279" t="s">
        <v>1603</v>
      </c>
      <c r="J279" t="s">
        <v>678</v>
      </c>
      <c r="K279" t="b">
        <v>1</v>
      </c>
      <c r="L279" t="b">
        <v>1</v>
      </c>
      <c r="M279" s="136" t="b">
        <v>0</v>
      </c>
      <c r="N279">
        <v>1.5</v>
      </c>
      <c r="O279" s="148">
        <v>1</v>
      </c>
      <c r="P279" s="148" t="s">
        <v>1824</v>
      </c>
      <c r="Q279" s="148">
        <v>1</v>
      </c>
      <c r="R279" s="148">
        <v>12.5</v>
      </c>
      <c r="S279" t="s">
        <v>1498</v>
      </c>
      <c r="T279"/>
      <c r="U279">
        <v>66.255071999999998</v>
      </c>
      <c r="V279">
        <v>-166.073589</v>
      </c>
      <c r="W279" s="148" t="s">
        <v>1825</v>
      </c>
      <c r="Y279">
        <f>VLOOKUP(F279,'LOOKUP OPERATOR 05032023'!$A$2:$P$173,16,FALSE)</f>
        <v>169</v>
      </c>
    </row>
    <row r="280" spans="1:25" x14ac:dyDescent="0.3">
      <c r="A280" s="148">
        <v>331650</v>
      </c>
      <c r="B280" s="148" t="s">
        <v>679</v>
      </c>
      <c r="C280" s="148">
        <v>6346</v>
      </c>
      <c r="D280" s="148">
        <v>331650</v>
      </c>
      <c r="E280" t="s">
        <v>147</v>
      </c>
      <c r="F280" t="s">
        <v>1494</v>
      </c>
      <c r="G280" s="148">
        <v>221</v>
      </c>
      <c r="H280" t="s">
        <v>103</v>
      </c>
      <c r="I280" t="s">
        <v>1604</v>
      </c>
      <c r="J280" t="s">
        <v>680</v>
      </c>
      <c r="K280" t="b">
        <v>0</v>
      </c>
      <c r="L280" t="b">
        <v>1</v>
      </c>
      <c r="M280" t="b">
        <v>1</v>
      </c>
      <c r="N280">
        <v>1.2</v>
      </c>
      <c r="O280" s="148">
        <v>1</v>
      </c>
      <c r="P280" s="148" t="s">
        <v>1824</v>
      </c>
      <c r="Q280" s="148">
        <v>1</v>
      </c>
      <c r="R280" s="148">
        <v>13.47</v>
      </c>
      <c r="S280" t="s">
        <v>1498</v>
      </c>
      <c r="T280"/>
      <c r="U280">
        <v>66.888114000000002</v>
      </c>
      <c r="V280">
        <v>-157.14020600000001</v>
      </c>
      <c r="W280" s="148" t="s">
        <v>1825</v>
      </c>
      <c r="Y280">
        <f>VLOOKUP(F280,'LOOKUP OPERATOR 05032023'!$A$2:$P$173,16,FALSE)</f>
        <v>169</v>
      </c>
    </row>
    <row r="281" spans="1:25" x14ac:dyDescent="0.3">
      <c r="A281" s="148">
        <v>331650</v>
      </c>
      <c r="B281" s="148" t="s">
        <v>679</v>
      </c>
      <c r="C281" s="148">
        <v>57063</v>
      </c>
      <c r="D281" s="148">
        <v>331650</v>
      </c>
      <c r="E281" t="s">
        <v>147</v>
      </c>
      <c r="F281" t="s">
        <v>1494</v>
      </c>
      <c r="G281" s="148">
        <v>221</v>
      </c>
      <c r="H281" t="s">
        <v>103</v>
      </c>
      <c r="I281" t="s">
        <v>1604</v>
      </c>
      <c r="J281" t="s">
        <v>680</v>
      </c>
      <c r="K281" t="b">
        <v>1</v>
      </c>
      <c r="L281" t="b">
        <v>1</v>
      </c>
      <c r="M281" t="b">
        <v>1</v>
      </c>
      <c r="N281">
        <v>1.2</v>
      </c>
      <c r="O281" s="148">
        <v>1</v>
      </c>
      <c r="P281" s="148" t="s">
        <v>1824</v>
      </c>
      <c r="Q281" s="148">
        <v>1</v>
      </c>
      <c r="R281" s="148">
        <v>13.47</v>
      </c>
      <c r="S281" t="s">
        <v>1498</v>
      </c>
      <c r="T281"/>
      <c r="U281">
        <v>66.888114000000002</v>
      </c>
      <c r="V281">
        <v>-157.14020600000001</v>
      </c>
      <c r="W281" s="148" t="s">
        <v>1825</v>
      </c>
      <c r="Y281">
        <f>VLOOKUP(F281,'LOOKUP OPERATOR 05032023'!$A$2:$P$173,16,FALSE)</f>
        <v>169</v>
      </c>
    </row>
    <row r="282" spans="1:25" x14ac:dyDescent="0.3">
      <c r="A282" s="148">
        <v>331670</v>
      </c>
      <c r="B282" s="148" t="s">
        <v>1322</v>
      </c>
      <c r="C282" s="148">
        <v>6339</v>
      </c>
      <c r="D282" s="148">
        <v>331670</v>
      </c>
      <c r="E282" t="s">
        <v>140</v>
      </c>
      <c r="F282" t="s">
        <v>1494</v>
      </c>
      <c r="G282" s="148">
        <v>221</v>
      </c>
      <c r="H282" t="s">
        <v>103</v>
      </c>
      <c r="I282" t="s">
        <v>1592</v>
      </c>
      <c r="J282" t="s">
        <v>683</v>
      </c>
      <c r="K282" t="b">
        <v>0</v>
      </c>
      <c r="L282" t="b">
        <v>1</v>
      </c>
      <c r="M282" t="b">
        <v>0</v>
      </c>
      <c r="N282">
        <v>0.7</v>
      </c>
      <c r="O282" s="148">
        <v>1</v>
      </c>
      <c r="P282" s="148" t="s">
        <v>1824</v>
      </c>
      <c r="Q282" s="148">
        <v>1</v>
      </c>
      <c r="R282" s="148">
        <v>13.47</v>
      </c>
      <c r="S282" t="s">
        <v>1498</v>
      </c>
      <c r="T282"/>
      <c r="U282">
        <v>63.477499999999999</v>
      </c>
      <c r="V282">
        <v>-162.03829999999999</v>
      </c>
      <c r="Y282">
        <f>VLOOKUP(F282,'LOOKUP OPERATOR 05032023'!$A$2:$P$173,16,FALSE)</f>
        <v>169</v>
      </c>
    </row>
    <row r="283" spans="1:25" x14ac:dyDescent="0.3">
      <c r="A283" s="148">
        <v>331670</v>
      </c>
      <c r="B283" s="148" t="s">
        <v>1322</v>
      </c>
      <c r="C283" s="148">
        <v>57061</v>
      </c>
      <c r="D283" s="148">
        <v>331670</v>
      </c>
      <c r="E283" t="s">
        <v>140</v>
      </c>
      <c r="F283" t="s">
        <v>1494</v>
      </c>
      <c r="G283" s="148">
        <v>221</v>
      </c>
      <c r="H283" t="s">
        <v>103</v>
      </c>
      <c r="I283" t="s">
        <v>1592</v>
      </c>
      <c r="J283" t="s">
        <v>683</v>
      </c>
      <c r="K283" t="b">
        <v>0</v>
      </c>
      <c r="L283" t="b">
        <v>1</v>
      </c>
      <c r="M283" t="b">
        <v>0</v>
      </c>
      <c r="N283">
        <v>0.7</v>
      </c>
      <c r="O283" s="148">
        <v>1</v>
      </c>
      <c r="P283" s="148" t="s">
        <v>1824</v>
      </c>
      <c r="Q283" s="148">
        <v>1</v>
      </c>
      <c r="R283" s="148">
        <v>13.47</v>
      </c>
      <c r="S283" t="s">
        <v>1498</v>
      </c>
      <c r="T283"/>
      <c r="U283">
        <v>63.477499999999999</v>
      </c>
      <c r="V283">
        <v>-162.03829999999999</v>
      </c>
      <c r="Y283">
        <f>VLOOKUP(F283,'LOOKUP OPERATOR 05032023'!$A$2:$P$173,16,FALSE)</f>
        <v>169</v>
      </c>
    </row>
    <row r="284" spans="1:25" x14ac:dyDescent="0.3">
      <c r="A284" s="148">
        <v>331680</v>
      </c>
      <c r="B284" s="148" t="s">
        <v>682</v>
      </c>
      <c r="C284" s="148">
        <v>6347</v>
      </c>
      <c r="D284" s="148">
        <v>331680</v>
      </c>
      <c r="E284" t="s">
        <v>148</v>
      </c>
      <c r="F284" t="s">
        <v>1494</v>
      </c>
      <c r="G284" s="148">
        <v>221</v>
      </c>
      <c r="H284" t="s">
        <v>103</v>
      </c>
      <c r="I284" t="s">
        <v>1901</v>
      </c>
      <c r="J284" t="s">
        <v>683</v>
      </c>
      <c r="K284" t="b">
        <v>0</v>
      </c>
      <c r="L284" t="b">
        <v>1</v>
      </c>
      <c r="M284" t="b">
        <v>1</v>
      </c>
      <c r="N284">
        <v>2</v>
      </c>
      <c r="O284" s="148">
        <v>1</v>
      </c>
      <c r="P284" s="148" t="s">
        <v>1824</v>
      </c>
      <c r="Q284" s="148">
        <v>1</v>
      </c>
      <c r="R284" s="148">
        <v>13.47</v>
      </c>
      <c r="S284" t="s">
        <v>1498</v>
      </c>
      <c r="T284"/>
      <c r="U284">
        <v>63.521047000000003</v>
      </c>
      <c r="V284">
        <v>-162.28632200000001</v>
      </c>
      <c r="W284" s="148" t="s">
        <v>1825</v>
      </c>
      <c r="Y284">
        <f>VLOOKUP(F284,'LOOKUP OPERATOR 05032023'!$A$2:$P$173,16,FALSE)</f>
        <v>169</v>
      </c>
    </row>
    <row r="285" spans="1:25" x14ac:dyDescent="0.3">
      <c r="A285" s="148">
        <v>331680</v>
      </c>
      <c r="B285" s="148" t="s">
        <v>682</v>
      </c>
      <c r="C285" s="148">
        <v>57055</v>
      </c>
      <c r="D285" s="148">
        <v>331680</v>
      </c>
      <c r="E285" t="s">
        <v>148</v>
      </c>
      <c r="F285" t="s">
        <v>1494</v>
      </c>
      <c r="G285" s="148">
        <v>221</v>
      </c>
      <c r="H285" t="s">
        <v>103</v>
      </c>
      <c r="I285" t="s">
        <v>1901</v>
      </c>
      <c r="J285" t="s">
        <v>683</v>
      </c>
      <c r="K285" t="b">
        <v>1</v>
      </c>
      <c r="L285" t="b">
        <v>1</v>
      </c>
      <c r="M285" t="b">
        <v>1</v>
      </c>
      <c r="N285">
        <v>2</v>
      </c>
      <c r="O285" s="148">
        <v>1</v>
      </c>
      <c r="P285" s="148" t="s">
        <v>1824</v>
      </c>
      <c r="Q285" s="148">
        <v>1</v>
      </c>
      <c r="R285" s="148">
        <v>13.47</v>
      </c>
      <c r="S285" t="s">
        <v>1498</v>
      </c>
      <c r="T285"/>
      <c r="U285">
        <v>63.521047000000003</v>
      </c>
      <c r="V285">
        <v>-162.28632200000001</v>
      </c>
      <c r="W285" s="148" t="s">
        <v>1825</v>
      </c>
      <c r="Y285">
        <f>VLOOKUP(F285,'LOOKUP OPERATOR 05032023'!$A$2:$P$173,16,FALSE)</f>
        <v>169</v>
      </c>
    </row>
    <row r="286" spans="1:25" x14ac:dyDescent="0.3">
      <c r="A286" s="148">
        <v>331690</v>
      </c>
      <c r="B286" s="148" t="s">
        <v>684</v>
      </c>
      <c r="C286" s="148">
        <v>6348</v>
      </c>
      <c r="D286" s="148">
        <v>331690</v>
      </c>
      <c r="E286" t="s">
        <v>150</v>
      </c>
      <c r="F286" t="s">
        <v>1494</v>
      </c>
      <c r="G286" s="148">
        <v>221</v>
      </c>
      <c r="H286" t="s">
        <v>103</v>
      </c>
      <c r="I286" t="s">
        <v>1626</v>
      </c>
      <c r="J286" t="s">
        <v>685</v>
      </c>
      <c r="K286" t="b">
        <v>1</v>
      </c>
      <c r="L286" t="b">
        <v>1</v>
      </c>
      <c r="M286" s="136" t="b">
        <v>1</v>
      </c>
      <c r="N286">
        <v>2.4</v>
      </c>
      <c r="O286" s="148">
        <v>1</v>
      </c>
      <c r="P286" s="148" t="s">
        <v>1824</v>
      </c>
      <c r="Q286" s="148">
        <v>1</v>
      </c>
      <c r="R286" s="148">
        <v>12.5</v>
      </c>
      <c r="S286" t="s">
        <v>1498</v>
      </c>
      <c r="T286"/>
      <c r="U286">
        <v>59.059744000000002</v>
      </c>
      <c r="V286">
        <v>-160.380278</v>
      </c>
      <c r="W286" s="148" t="s">
        <v>1825</v>
      </c>
      <c r="Y286">
        <f>VLOOKUP(F286,'LOOKUP OPERATOR 05032023'!$A$2:$P$173,16,FALSE)</f>
        <v>169</v>
      </c>
    </row>
    <row r="287" spans="1:25" x14ac:dyDescent="0.3">
      <c r="A287" s="148">
        <v>331700</v>
      </c>
      <c r="B287" s="148" t="s">
        <v>686</v>
      </c>
      <c r="C287" s="148">
        <v>6349</v>
      </c>
      <c r="D287" s="148">
        <v>331700</v>
      </c>
      <c r="E287" t="s">
        <v>151</v>
      </c>
      <c r="F287" t="s">
        <v>1494</v>
      </c>
      <c r="G287" s="148">
        <v>221</v>
      </c>
      <c r="H287" t="s">
        <v>103</v>
      </c>
      <c r="I287" t="s">
        <v>1539</v>
      </c>
      <c r="J287" t="s">
        <v>687</v>
      </c>
      <c r="K287" t="b">
        <v>0</v>
      </c>
      <c r="L287" t="b">
        <v>1</v>
      </c>
      <c r="M287" t="b">
        <v>1</v>
      </c>
      <c r="N287">
        <v>1.7</v>
      </c>
      <c r="O287" s="148">
        <v>1</v>
      </c>
      <c r="P287" s="148" t="s">
        <v>1824</v>
      </c>
      <c r="Q287" s="148">
        <v>1</v>
      </c>
      <c r="R287" s="148">
        <v>13.47</v>
      </c>
      <c r="S287" t="s">
        <v>1498</v>
      </c>
      <c r="T287"/>
      <c r="U287">
        <v>60.530141999999998</v>
      </c>
      <c r="V287">
        <v>-165.108575</v>
      </c>
      <c r="W287" s="148" t="s">
        <v>1825</v>
      </c>
      <c r="Y287">
        <f>VLOOKUP(F287,'LOOKUP OPERATOR 05032023'!$A$2:$P$173,16,FALSE)</f>
        <v>169</v>
      </c>
    </row>
    <row r="288" spans="1:25" x14ac:dyDescent="0.3">
      <c r="A288" s="148">
        <v>331700</v>
      </c>
      <c r="B288" s="148" t="s">
        <v>686</v>
      </c>
      <c r="C288" s="148">
        <v>57067</v>
      </c>
      <c r="D288" s="148">
        <v>331700</v>
      </c>
      <c r="E288" t="s">
        <v>151</v>
      </c>
      <c r="F288" t="s">
        <v>1494</v>
      </c>
      <c r="G288" s="148">
        <v>221</v>
      </c>
      <c r="H288" t="s">
        <v>103</v>
      </c>
      <c r="I288" t="s">
        <v>1539</v>
      </c>
      <c r="J288" t="s">
        <v>687</v>
      </c>
      <c r="K288" t="b">
        <v>1</v>
      </c>
      <c r="L288" t="b">
        <v>1</v>
      </c>
      <c r="M288" t="b">
        <v>1</v>
      </c>
      <c r="N288">
        <v>1.7</v>
      </c>
      <c r="O288" s="148">
        <v>1</v>
      </c>
      <c r="P288" s="148" t="s">
        <v>1824</v>
      </c>
      <c r="Q288" s="148">
        <v>1</v>
      </c>
      <c r="R288" s="148">
        <v>13.47</v>
      </c>
      <c r="S288" t="s">
        <v>1498</v>
      </c>
      <c r="T288"/>
      <c r="U288">
        <v>60.530141999999998</v>
      </c>
      <c r="V288">
        <v>-165.108575</v>
      </c>
      <c r="W288" s="148" t="s">
        <v>1825</v>
      </c>
      <c r="Y288">
        <f>VLOOKUP(F288,'LOOKUP OPERATOR 05032023'!$A$2:$P$173,16,FALSE)</f>
        <v>169</v>
      </c>
    </row>
    <row r="289" spans="1:25" x14ac:dyDescent="0.3">
      <c r="A289" s="148">
        <v>331720</v>
      </c>
      <c r="B289" s="148" t="s">
        <v>688</v>
      </c>
      <c r="C289" s="148">
        <v>57054</v>
      </c>
      <c r="D289" s="148">
        <v>331720</v>
      </c>
      <c r="E289" t="s">
        <v>1387</v>
      </c>
      <c r="F289" t="s">
        <v>1494</v>
      </c>
      <c r="G289" s="148">
        <v>221</v>
      </c>
      <c r="H289" t="s">
        <v>103</v>
      </c>
      <c r="I289" t="s">
        <v>1510</v>
      </c>
      <c r="J289" t="s">
        <v>689</v>
      </c>
      <c r="K289" t="b">
        <v>1</v>
      </c>
      <c r="L289" t="b">
        <v>1</v>
      </c>
      <c r="M289" s="136" t="b">
        <v>0</v>
      </c>
      <c r="N289">
        <v>1.1000000000000001</v>
      </c>
      <c r="O289" s="148">
        <v>1</v>
      </c>
      <c r="P289" s="148" t="s">
        <v>1824</v>
      </c>
      <c r="Q289" s="148">
        <v>1</v>
      </c>
      <c r="R289" s="148">
        <v>13.47</v>
      </c>
      <c r="S289" t="s">
        <v>1498</v>
      </c>
      <c r="T289"/>
      <c r="U289">
        <v>61.526857999999997</v>
      </c>
      <c r="V289">
        <v>-160.348128</v>
      </c>
      <c r="W289" s="148" t="s">
        <v>1825</v>
      </c>
      <c r="Y289">
        <f>VLOOKUP(F289,'LOOKUP OPERATOR 05032023'!$A$2:$P$173,16,FALSE)</f>
        <v>169</v>
      </c>
    </row>
    <row r="290" spans="1:25" x14ac:dyDescent="0.3">
      <c r="A290" s="148">
        <v>332900</v>
      </c>
      <c r="B290" s="148" t="s">
        <v>690</v>
      </c>
      <c r="C290" s="148">
        <v>6637</v>
      </c>
      <c r="D290" s="148">
        <v>332900</v>
      </c>
      <c r="E290" t="s">
        <v>384</v>
      </c>
      <c r="F290" t="s">
        <v>1494</v>
      </c>
      <c r="G290" s="148">
        <v>221</v>
      </c>
      <c r="H290" t="s">
        <v>103</v>
      </c>
      <c r="I290" t="s">
        <v>1647</v>
      </c>
      <c r="J290" t="s">
        <v>691</v>
      </c>
      <c r="K290" t="b">
        <v>1</v>
      </c>
      <c r="L290" t="b">
        <v>1</v>
      </c>
      <c r="M290" s="148" t="s">
        <v>1829</v>
      </c>
      <c r="N290">
        <v>4.16</v>
      </c>
      <c r="O290" s="148">
        <v>1</v>
      </c>
      <c r="P290" s="148" t="s">
        <v>1824</v>
      </c>
      <c r="Q290" s="148">
        <v>1</v>
      </c>
      <c r="R290" s="148">
        <v>4.16</v>
      </c>
      <c r="S290" t="s">
        <v>1498</v>
      </c>
      <c r="T290"/>
      <c r="U290">
        <v>59.544553000000001</v>
      </c>
      <c r="V290">
        <v>-139.72430600000001</v>
      </c>
      <c r="W290" s="148" t="s">
        <v>1825</v>
      </c>
      <c r="Y290">
        <f>VLOOKUP(F290,'LOOKUP OPERATOR 05032023'!$A$2:$P$173,16,FALSE)</f>
        <v>169</v>
      </c>
    </row>
    <row r="291" spans="1:25" x14ac:dyDescent="0.3">
      <c r="A291" s="148">
        <v>331260</v>
      </c>
      <c r="B291" s="148" t="s">
        <v>692</v>
      </c>
      <c r="C291" s="148">
        <v>6310</v>
      </c>
      <c r="D291" s="148">
        <v>331260</v>
      </c>
      <c r="E291" t="s">
        <v>106</v>
      </c>
      <c r="F291" t="s">
        <v>1494</v>
      </c>
      <c r="G291" s="148">
        <v>221</v>
      </c>
      <c r="H291" t="s">
        <v>103</v>
      </c>
      <c r="I291" t="s">
        <v>1684</v>
      </c>
      <c r="J291" t="s">
        <v>693</v>
      </c>
      <c r="K291" t="b">
        <v>0</v>
      </c>
      <c r="L291" t="b">
        <v>1</v>
      </c>
      <c r="M291" s="172" t="s">
        <v>1829</v>
      </c>
      <c r="N291">
        <v>0.503</v>
      </c>
      <c r="O291" s="148">
        <v>1</v>
      </c>
      <c r="P291" s="148" t="s">
        <v>1824</v>
      </c>
      <c r="Q291" s="148">
        <v>1</v>
      </c>
      <c r="R291" s="148">
        <v>7.2</v>
      </c>
      <c r="S291"/>
      <c r="T291"/>
      <c r="U291">
        <v>62.656109999999998</v>
      </c>
      <c r="V291">
        <v>-160.20667</v>
      </c>
      <c r="W291" s="148" t="s">
        <v>1825</v>
      </c>
      <c r="Y291">
        <f>VLOOKUP(F291,'LOOKUP OPERATOR 05032023'!$A$2:$P$173,16,FALSE)</f>
        <v>169</v>
      </c>
    </row>
    <row r="292" spans="1:25" x14ac:dyDescent="0.3">
      <c r="B292" s="148" t="s">
        <v>580</v>
      </c>
      <c r="C292" s="148">
        <v>63</v>
      </c>
      <c r="E292" t="s">
        <v>73</v>
      </c>
      <c r="F292" t="s">
        <v>1489</v>
      </c>
      <c r="G292" s="148">
        <v>213</v>
      </c>
      <c r="H292" t="s">
        <v>69</v>
      </c>
      <c r="I292" t="s">
        <v>1491</v>
      </c>
      <c r="J292" t="s">
        <v>572</v>
      </c>
      <c r="K292" t="b">
        <v>1</v>
      </c>
      <c r="L292" t="b">
        <v>0</v>
      </c>
      <c r="M292" t="b">
        <v>0</v>
      </c>
      <c r="N292">
        <v>9.6999999999999993</v>
      </c>
      <c r="O292" s="148">
        <v>1</v>
      </c>
      <c r="P292" s="148" t="s">
        <v>1824</v>
      </c>
      <c r="Q292" s="148">
        <v>1</v>
      </c>
      <c r="R292" s="148">
        <v>12</v>
      </c>
      <c r="S292" t="s">
        <v>1498</v>
      </c>
      <c r="T292"/>
      <c r="U292">
        <v>58.310699999999997</v>
      </c>
      <c r="V292">
        <v>-134.41739999999999</v>
      </c>
      <c r="Y292">
        <f>VLOOKUP(F292,'LOOKUP OPERATOR 05032023'!$A$2:$P$173,16,FALSE)</f>
        <v>1</v>
      </c>
    </row>
    <row r="293" spans="1:25" x14ac:dyDescent="0.3">
      <c r="A293" s="148">
        <v>331290</v>
      </c>
      <c r="B293" s="148" t="s">
        <v>694</v>
      </c>
      <c r="C293" s="148">
        <v>6312</v>
      </c>
      <c r="D293" s="148">
        <v>331290</v>
      </c>
      <c r="E293" t="s">
        <v>109</v>
      </c>
      <c r="F293" t="s">
        <v>1494</v>
      </c>
      <c r="G293" s="148">
        <v>221</v>
      </c>
      <c r="H293" t="s">
        <v>103</v>
      </c>
      <c r="I293" t="s">
        <v>1742</v>
      </c>
      <c r="J293" t="s">
        <v>695</v>
      </c>
      <c r="K293" t="b">
        <v>0</v>
      </c>
      <c r="L293" t="b">
        <v>1</v>
      </c>
      <c r="M293" s="172" t="s">
        <v>1829</v>
      </c>
      <c r="N293">
        <v>0.57899999999999996</v>
      </c>
      <c r="O293" s="148">
        <v>1</v>
      </c>
      <c r="P293" s="148" t="s">
        <v>1824</v>
      </c>
      <c r="Q293" s="148">
        <v>1</v>
      </c>
      <c r="R293" s="148">
        <v>7.2</v>
      </c>
      <c r="S293"/>
      <c r="T293"/>
      <c r="U293">
        <v>60.218890000000002</v>
      </c>
      <c r="V293">
        <v>-162.02444</v>
      </c>
      <c r="W293" s="148" t="s">
        <v>1825</v>
      </c>
      <c r="Y293">
        <f>VLOOKUP(F293,'LOOKUP OPERATOR 05032023'!$A$2:$P$173,16,FALSE)</f>
        <v>169</v>
      </c>
    </row>
    <row r="294" spans="1:25" x14ac:dyDescent="0.3">
      <c r="A294" s="148">
        <v>331950</v>
      </c>
      <c r="B294" s="148" t="s">
        <v>1323</v>
      </c>
      <c r="D294" s="148">
        <v>331950</v>
      </c>
      <c r="E294" t="s">
        <v>110</v>
      </c>
      <c r="F294" t="s">
        <v>1494</v>
      </c>
      <c r="G294" s="148">
        <v>221</v>
      </c>
      <c r="H294" t="s">
        <v>103</v>
      </c>
      <c r="I294" t="s">
        <v>1902</v>
      </c>
      <c r="J294" t="s">
        <v>1324</v>
      </c>
      <c r="K294" t="b">
        <v>0</v>
      </c>
      <c r="L294" t="b">
        <v>1</v>
      </c>
      <c r="M294" s="148" t="s">
        <v>1826</v>
      </c>
      <c r="O294" s="148">
        <v>1</v>
      </c>
      <c r="P294" s="148" t="s">
        <v>1824</v>
      </c>
      <c r="Q294" s="148">
        <v>1</v>
      </c>
      <c r="R294" s="148">
        <v>7.2</v>
      </c>
      <c r="S294"/>
      <c r="T294"/>
      <c r="U294" t="s">
        <v>490</v>
      </c>
      <c r="W294" s="148" t="s">
        <v>1825</v>
      </c>
      <c r="Y294">
        <f>VLOOKUP(F294,'LOOKUP OPERATOR 05032023'!$A$2:$P$173,16,FALSE)</f>
        <v>169</v>
      </c>
    </row>
    <row r="295" spans="1:25" x14ac:dyDescent="0.3">
      <c r="A295" s="148">
        <v>331330</v>
      </c>
      <c r="B295" s="148" t="s">
        <v>696</v>
      </c>
      <c r="C295" s="148">
        <v>6316</v>
      </c>
      <c r="D295" s="148">
        <v>331330</v>
      </c>
      <c r="E295" t="s">
        <v>114</v>
      </c>
      <c r="F295" t="s">
        <v>1494</v>
      </c>
      <c r="G295" s="148">
        <v>221</v>
      </c>
      <c r="H295" t="s">
        <v>103</v>
      </c>
      <c r="I295" t="s">
        <v>1759</v>
      </c>
      <c r="J295" t="s">
        <v>697</v>
      </c>
      <c r="K295" t="b">
        <v>0</v>
      </c>
      <c r="L295" t="b">
        <v>1</v>
      </c>
      <c r="M295" s="148" t="s">
        <v>1829</v>
      </c>
      <c r="N295">
        <v>0.66100000000000003</v>
      </c>
      <c r="O295" s="148">
        <v>1</v>
      </c>
      <c r="P295" s="148" t="s">
        <v>1824</v>
      </c>
      <c r="Q295" s="148">
        <v>1</v>
      </c>
      <c r="R295" s="148">
        <v>7.2</v>
      </c>
      <c r="S295"/>
      <c r="T295"/>
      <c r="U295">
        <v>59.11889</v>
      </c>
      <c r="V295">
        <v>-161.58750000000001</v>
      </c>
      <c r="W295" s="148" t="s">
        <v>1825</v>
      </c>
      <c r="Y295">
        <f>VLOOKUP(F295,'LOOKUP OPERATOR 05032023'!$A$2:$P$173,16,FALSE)</f>
        <v>169</v>
      </c>
    </row>
    <row r="296" spans="1:25" x14ac:dyDescent="0.3">
      <c r="A296" s="148">
        <v>331340</v>
      </c>
      <c r="B296" s="148" t="s">
        <v>698</v>
      </c>
      <c r="C296" s="148">
        <v>6317</v>
      </c>
      <c r="D296" s="148">
        <v>331340</v>
      </c>
      <c r="E296" t="s">
        <v>115</v>
      </c>
      <c r="F296" t="s">
        <v>1494</v>
      </c>
      <c r="G296" s="148">
        <v>221</v>
      </c>
      <c r="H296" t="s">
        <v>103</v>
      </c>
      <c r="I296" t="s">
        <v>1760</v>
      </c>
      <c r="J296" t="s">
        <v>699</v>
      </c>
      <c r="K296" t="b">
        <v>0</v>
      </c>
      <c r="L296" t="b">
        <v>1</v>
      </c>
      <c r="M296" s="172" t="s">
        <v>1826</v>
      </c>
      <c r="N296">
        <v>0.60699999999999998</v>
      </c>
      <c r="O296" s="148">
        <v>1</v>
      </c>
      <c r="P296" s="148" t="s">
        <v>1824</v>
      </c>
      <c r="Q296" s="148">
        <v>1</v>
      </c>
      <c r="R296" s="148">
        <v>7.2</v>
      </c>
      <c r="S296"/>
      <c r="T296"/>
      <c r="U296">
        <v>62.90361</v>
      </c>
      <c r="V296">
        <v>-160.06471999999999</v>
      </c>
      <c r="W296" s="148" t="s">
        <v>1825</v>
      </c>
      <c r="Y296">
        <f>VLOOKUP(F296,'LOOKUP OPERATOR 05032023'!$A$2:$P$173,16,FALSE)</f>
        <v>169</v>
      </c>
    </row>
    <row r="297" spans="1:25" x14ac:dyDescent="0.3">
      <c r="A297" s="148">
        <v>331350</v>
      </c>
      <c r="B297" s="148" t="s">
        <v>700</v>
      </c>
      <c r="C297" s="148">
        <v>6318</v>
      </c>
      <c r="D297" s="148">
        <v>331350</v>
      </c>
      <c r="E297" t="s">
        <v>116</v>
      </c>
      <c r="F297" t="s">
        <v>1494</v>
      </c>
      <c r="G297" s="148">
        <v>221</v>
      </c>
      <c r="H297" t="s">
        <v>103</v>
      </c>
      <c r="I297" t="s">
        <v>1766</v>
      </c>
      <c r="J297" t="s">
        <v>701</v>
      </c>
      <c r="K297" t="b">
        <v>0</v>
      </c>
      <c r="L297" t="b">
        <v>1</v>
      </c>
      <c r="M297" s="172" t="s">
        <v>1826</v>
      </c>
      <c r="N297">
        <v>0.69300000000000006</v>
      </c>
      <c r="O297" s="148">
        <v>1</v>
      </c>
      <c r="P297" s="148" t="s">
        <v>1824</v>
      </c>
      <c r="Q297" s="148">
        <v>1</v>
      </c>
      <c r="R297" s="148">
        <v>7.2</v>
      </c>
      <c r="S297"/>
      <c r="T297"/>
      <c r="U297">
        <v>62.199440000000003</v>
      </c>
      <c r="V297">
        <v>-159.77139</v>
      </c>
      <c r="W297" s="148" t="s">
        <v>1825</v>
      </c>
      <c r="Y297">
        <f>VLOOKUP(F297,'LOOKUP OPERATOR 05032023'!$A$2:$P$173,16,FALSE)</f>
        <v>169</v>
      </c>
    </row>
    <row r="298" spans="1:25" x14ac:dyDescent="0.3">
      <c r="A298" s="148">
        <v>331370</v>
      </c>
      <c r="B298" s="148" t="s">
        <v>702</v>
      </c>
      <c r="C298" s="148">
        <v>6320</v>
      </c>
      <c r="D298" s="148">
        <v>331370</v>
      </c>
      <c r="E298" t="s">
        <v>118</v>
      </c>
      <c r="F298" t="s">
        <v>1494</v>
      </c>
      <c r="G298" s="148">
        <v>221</v>
      </c>
      <c r="H298" t="s">
        <v>103</v>
      </c>
      <c r="I298" t="s">
        <v>1771</v>
      </c>
      <c r="J298" t="s">
        <v>703</v>
      </c>
      <c r="K298" t="b">
        <v>0</v>
      </c>
      <c r="L298" t="b">
        <v>1</v>
      </c>
      <c r="M298" s="148" t="s">
        <v>1829</v>
      </c>
      <c r="N298">
        <v>0.8</v>
      </c>
      <c r="O298" s="148">
        <v>1</v>
      </c>
      <c r="P298" s="148" t="s">
        <v>1824</v>
      </c>
      <c r="Q298" s="148">
        <v>1</v>
      </c>
      <c r="R298" s="148">
        <v>7.2</v>
      </c>
      <c r="S298"/>
      <c r="T298"/>
      <c r="U298">
        <v>65.698610000000002</v>
      </c>
      <c r="V298">
        <v>-156.39972</v>
      </c>
      <c r="W298" s="148" t="s">
        <v>1825</v>
      </c>
      <c r="Y298">
        <f>VLOOKUP(F298,'LOOKUP OPERATOR 05032023'!$A$2:$P$173,16,FALSE)</f>
        <v>169</v>
      </c>
    </row>
    <row r="299" spans="1:25" x14ac:dyDescent="0.3">
      <c r="A299" s="148">
        <v>331380</v>
      </c>
      <c r="B299" s="148" t="s">
        <v>704</v>
      </c>
      <c r="C299" s="148">
        <v>6322</v>
      </c>
      <c r="D299" s="148">
        <v>331380</v>
      </c>
      <c r="E299" t="s">
        <v>119</v>
      </c>
      <c r="F299" t="s">
        <v>1494</v>
      </c>
      <c r="G299" s="148">
        <v>221</v>
      </c>
      <c r="H299" t="s">
        <v>103</v>
      </c>
      <c r="I299" t="s">
        <v>1779</v>
      </c>
      <c r="J299" t="s">
        <v>705</v>
      </c>
      <c r="K299" t="b">
        <v>0</v>
      </c>
      <c r="L299" t="b">
        <v>1</v>
      </c>
      <c r="M299" s="148" t="s">
        <v>1829</v>
      </c>
      <c r="N299">
        <v>0.83499999999999996</v>
      </c>
      <c r="O299" s="148">
        <v>1</v>
      </c>
      <c r="P299" s="148" t="s">
        <v>1824</v>
      </c>
      <c r="Q299" s="148">
        <v>1</v>
      </c>
      <c r="R299" s="148">
        <v>7.2</v>
      </c>
      <c r="S299"/>
      <c r="T299"/>
      <c r="U299">
        <v>64.327219999999997</v>
      </c>
      <c r="V299">
        <v>-158.72193999999999</v>
      </c>
      <c r="W299" s="148" t="s">
        <v>1825</v>
      </c>
      <c r="Y299">
        <f>VLOOKUP(F299,'LOOKUP OPERATOR 05032023'!$A$2:$P$173,16,FALSE)</f>
        <v>169</v>
      </c>
    </row>
    <row r="300" spans="1:25" x14ac:dyDescent="0.3">
      <c r="A300" s="148">
        <v>331450</v>
      </c>
      <c r="B300" s="148" t="s">
        <v>706</v>
      </c>
      <c r="C300" s="148">
        <v>6327</v>
      </c>
      <c r="D300" s="148">
        <v>331450</v>
      </c>
      <c r="E300" t="s">
        <v>126</v>
      </c>
      <c r="F300" t="s">
        <v>1494</v>
      </c>
      <c r="G300" s="148">
        <v>221</v>
      </c>
      <c r="H300" t="s">
        <v>103</v>
      </c>
      <c r="I300" t="s">
        <v>1520</v>
      </c>
      <c r="J300" t="s">
        <v>707</v>
      </c>
      <c r="K300" t="b">
        <v>0</v>
      </c>
      <c r="L300" t="b">
        <v>1</v>
      </c>
      <c r="M300" s="148" t="s">
        <v>1829</v>
      </c>
      <c r="N300">
        <v>0.84899999999999998</v>
      </c>
      <c r="O300" s="148">
        <v>1</v>
      </c>
      <c r="P300" s="148" t="s">
        <v>1824</v>
      </c>
      <c r="Q300" s="148">
        <v>1</v>
      </c>
      <c r="R300" s="148">
        <v>7.2</v>
      </c>
      <c r="S300"/>
      <c r="T300"/>
      <c r="U300">
        <v>60.388060000000003</v>
      </c>
      <c r="V300">
        <v>-166.185</v>
      </c>
      <c r="W300" s="148" t="s">
        <v>1825</v>
      </c>
      <c r="Y300">
        <f>VLOOKUP(F300,'LOOKUP OPERATOR 05032023'!$A$2:$P$173,16,FALSE)</f>
        <v>169</v>
      </c>
    </row>
    <row r="301" spans="1:25" x14ac:dyDescent="0.3">
      <c r="A301" s="148">
        <v>331460</v>
      </c>
      <c r="B301" s="148" t="s">
        <v>708</v>
      </c>
      <c r="C301" s="148">
        <v>6328</v>
      </c>
      <c r="D301" s="148">
        <v>331460</v>
      </c>
      <c r="E301" t="s">
        <v>127</v>
      </c>
      <c r="F301" t="s">
        <v>1494</v>
      </c>
      <c r="G301" s="148">
        <v>221</v>
      </c>
      <c r="H301" t="s">
        <v>103</v>
      </c>
      <c r="I301" t="s">
        <v>1523</v>
      </c>
      <c r="J301" t="s">
        <v>709</v>
      </c>
      <c r="K301" t="b">
        <v>0</v>
      </c>
      <c r="L301" t="b">
        <v>1</v>
      </c>
      <c r="M301" s="148" t="s">
        <v>1829</v>
      </c>
      <c r="N301">
        <v>0.64700000000000002</v>
      </c>
      <c r="O301" s="148">
        <v>1</v>
      </c>
      <c r="P301" s="148" t="s">
        <v>1824</v>
      </c>
      <c r="Q301" s="148">
        <v>1</v>
      </c>
      <c r="R301" s="148">
        <v>7.2</v>
      </c>
      <c r="S301"/>
      <c r="T301"/>
      <c r="U301">
        <v>65.153329999999997</v>
      </c>
      <c r="V301">
        <v>-149.33694</v>
      </c>
      <c r="W301" s="148" t="s">
        <v>1825</v>
      </c>
      <c r="Y301">
        <f>VLOOKUP(F301,'LOOKUP OPERATOR 05032023'!$A$2:$P$173,16,FALSE)</f>
        <v>169</v>
      </c>
    </row>
    <row r="302" spans="1:25" x14ac:dyDescent="0.3">
      <c r="A302" s="148">
        <v>331490</v>
      </c>
      <c r="B302" s="148" t="s">
        <v>1325</v>
      </c>
      <c r="D302" s="148">
        <v>331490</v>
      </c>
      <c r="E302" t="s">
        <v>130</v>
      </c>
      <c r="F302" t="s">
        <v>1494</v>
      </c>
      <c r="G302" s="148">
        <v>221</v>
      </c>
      <c r="H302" t="s">
        <v>103</v>
      </c>
      <c r="I302" t="s">
        <v>1539</v>
      </c>
      <c r="J302" t="s">
        <v>687</v>
      </c>
      <c r="K302" t="b">
        <v>0</v>
      </c>
      <c r="L302" t="b">
        <v>1</v>
      </c>
      <c r="M302" s="148" t="s">
        <v>1826</v>
      </c>
      <c r="N302">
        <v>0.34400000000000003</v>
      </c>
      <c r="O302" s="148">
        <v>1</v>
      </c>
      <c r="P302" s="148" t="s">
        <v>1824</v>
      </c>
      <c r="Q302" s="148">
        <v>1</v>
      </c>
      <c r="R302" s="148">
        <v>7.2</v>
      </c>
      <c r="S302"/>
      <c r="T302"/>
      <c r="U302">
        <v>60.479439999999997</v>
      </c>
      <c r="V302">
        <v>-164.72389000000001</v>
      </c>
      <c r="Y302">
        <f>VLOOKUP(F302,'LOOKUP OPERATOR 05032023'!$A$2:$P$173,16,FALSE)</f>
        <v>169</v>
      </c>
    </row>
    <row r="303" spans="1:25" x14ac:dyDescent="0.3">
      <c r="B303" s="148" t="s">
        <v>581</v>
      </c>
      <c r="C303" s="148">
        <v>59793</v>
      </c>
      <c r="E303" t="s">
        <v>582</v>
      </c>
      <c r="F303" t="s">
        <v>1489</v>
      </c>
      <c r="G303" s="148">
        <v>213</v>
      </c>
      <c r="H303" t="s">
        <v>69</v>
      </c>
      <c r="I303" t="s">
        <v>1491</v>
      </c>
      <c r="J303" t="s">
        <v>572</v>
      </c>
      <c r="K303" t="b">
        <v>1</v>
      </c>
      <c r="L303" t="b">
        <v>0</v>
      </c>
      <c r="M303" t="b">
        <v>0</v>
      </c>
      <c r="N303">
        <v>41.7</v>
      </c>
      <c r="O303" s="148">
        <v>1</v>
      </c>
      <c r="P303" s="148" t="s">
        <v>1824</v>
      </c>
      <c r="Q303" s="148">
        <v>1</v>
      </c>
      <c r="R303" s="148">
        <v>69</v>
      </c>
      <c r="S303" t="s">
        <v>1498</v>
      </c>
      <c r="T303"/>
      <c r="U303">
        <v>58.367635</v>
      </c>
      <c r="V303">
        <v>-134.60802000000001</v>
      </c>
      <c r="Y303">
        <f>VLOOKUP(F303,'LOOKUP OPERATOR 05032023'!$A$2:$P$173,16,FALSE)</f>
        <v>1</v>
      </c>
    </row>
    <row r="304" spans="1:25" x14ac:dyDescent="0.3">
      <c r="A304" s="148">
        <v>331520</v>
      </c>
      <c r="B304" s="148" t="s">
        <v>710</v>
      </c>
      <c r="C304" s="148">
        <v>6332</v>
      </c>
      <c r="D304" s="148">
        <v>331520</v>
      </c>
      <c r="E304" t="s">
        <v>133</v>
      </c>
      <c r="F304" t="s">
        <v>1494</v>
      </c>
      <c r="G304" s="148">
        <v>221</v>
      </c>
      <c r="H304" t="s">
        <v>103</v>
      </c>
      <c r="I304" t="s">
        <v>1553</v>
      </c>
      <c r="J304" t="s">
        <v>711</v>
      </c>
      <c r="K304" t="b">
        <v>0</v>
      </c>
      <c r="L304" t="b">
        <v>1</v>
      </c>
      <c r="M304" s="148" t="b">
        <v>0</v>
      </c>
      <c r="N304">
        <v>0.98899999999999999</v>
      </c>
      <c r="O304" s="148">
        <v>1</v>
      </c>
      <c r="P304" s="148" t="s">
        <v>1824</v>
      </c>
      <c r="Q304" s="148">
        <v>1</v>
      </c>
      <c r="R304" s="148">
        <v>7.2</v>
      </c>
      <c r="S304"/>
      <c r="T304"/>
      <c r="U304">
        <v>64.719440000000006</v>
      </c>
      <c r="V304">
        <v>-158.10306</v>
      </c>
      <c r="W304" s="148" t="s">
        <v>1825</v>
      </c>
      <c r="Y304">
        <f>VLOOKUP(F304,'LOOKUP OPERATOR 05032023'!$A$2:$P$173,16,FALSE)</f>
        <v>169</v>
      </c>
    </row>
    <row r="305" spans="1:25" x14ac:dyDescent="0.3">
      <c r="A305" s="148">
        <v>331540</v>
      </c>
      <c r="B305" s="148" t="s">
        <v>712</v>
      </c>
      <c r="C305" s="148">
        <v>6557</v>
      </c>
      <c r="D305" s="148">
        <v>331540</v>
      </c>
      <c r="E305" t="s">
        <v>135</v>
      </c>
      <c r="F305" t="s">
        <v>1494</v>
      </c>
      <c r="G305" s="148">
        <v>221</v>
      </c>
      <c r="H305" t="s">
        <v>103</v>
      </c>
      <c r="I305" t="s">
        <v>1557</v>
      </c>
      <c r="J305" t="s">
        <v>713</v>
      </c>
      <c r="K305" t="b">
        <v>0</v>
      </c>
      <c r="L305" t="b">
        <v>1</v>
      </c>
      <c r="M305" s="148" t="s">
        <v>1826</v>
      </c>
      <c r="N305">
        <v>0.70599999999999996</v>
      </c>
      <c r="O305" s="148">
        <v>1</v>
      </c>
      <c r="P305" s="148" t="s">
        <v>1824</v>
      </c>
      <c r="Q305" s="148">
        <v>1</v>
      </c>
      <c r="R305" s="148">
        <v>7.2</v>
      </c>
      <c r="S305"/>
      <c r="T305"/>
      <c r="U305">
        <v>57.202779999999997</v>
      </c>
      <c r="V305">
        <v>-153.30389</v>
      </c>
      <c r="W305" s="148" t="s">
        <v>1825</v>
      </c>
      <c r="Y305">
        <f>VLOOKUP(F305,'LOOKUP OPERATOR 05032023'!$A$2:$P$173,16,FALSE)</f>
        <v>169</v>
      </c>
    </row>
    <row r="306" spans="1:25" x14ac:dyDescent="0.3">
      <c r="A306" s="148">
        <v>331560</v>
      </c>
      <c r="B306" s="148" t="s">
        <v>1442</v>
      </c>
      <c r="D306" s="148">
        <v>331560</v>
      </c>
      <c r="E306" t="s">
        <v>397</v>
      </c>
      <c r="F306" t="s">
        <v>1494</v>
      </c>
      <c r="G306" s="148">
        <v>221</v>
      </c>
      <c r="H306" t="s">
        <v>103</v>
      </c>
      <c r="I306" s="136" t="s">
        <v>1524</v>
      </c>
      <c r="J306" t="s">
        <v>669</v>
      </c>
      <c r="K306" t="b">
        <v>0</v>
      </c>
      <c r="L306" t="b">
        <v>1</v>
      </c>
      <c r="M306" s="148" t="b">
        <v>0</v>
      </c>
      <c r="O306" s="148">
        <v>1</v>
      </c>
      <c r="P306" s="148" t="s">
        <v>1824</v>
      </c>
      <c r="Q306" s="148">
        <v>1</v>
      </c>
      <c r="R306" s="148">
        <v>7.2</v>
      </c>
      <c r="S306"/>
      <c r="T306"/>
      <c r="U306" t="s">
        <v>490</v>
      </c>
      <c r="Y306">
        <f>VLOOKUP(F306,'LOOKUP OPERATOR 05032023'!$A$2:$P$173,16,FALSE)</f>
        <v>169</v>
      </c>
    </row>
    <row r="307" spans="1:25" x14ac:dyDescent="0.3">
      <c r="A307" s="148">
        <v>331580</v>
      </c>
      <c r="B307" s="148" t="s">
        <v>714</v>
      </c>
      <c r="C307" s="148">
        <v>7049</v>
      </c>
      <c r="D307" s="148">
        <v>331580</v>
      </c>
      <c r="E307" t="s">
        <v>138</v>
      </c>
      <c r="F307" s="136" t="s">
        <v>1494</v>
      </c>
      <c r="G307" s="172">
        <v>221</v>
      </c>
      <c r="H307" s="136" t="s">
        <v>103</v>
      </c>
      <c r="I307" s="136" t="s">
        <v>1589</v>
      </c>
      <c r="J307" s="136" t="s">
        <v>715</v>
      </c>
      <c r="K307" t="b">
        <v>0</v>
      </c>
      <c r="L307" s="136" t="b">
        <v>1</v>
      </c>
      <c r="M307" s="172" t="s">
        <v>1829</v>
      </c>
      <c r="N307" s="136">
        <v>0.84199999999999997</v>
      </c>
      <c r="O307" s="172">
        <v>1</v>
      </c>
      <c r="P307" s="172" t="s">
        <v>1824</v>
      </c>
      <c r="Q307" s="172">
        <v>1</v>
      </c>
      <c r="R307" s="172">
        <v>7.2</v>
      </c>
      <c r="S307" s="136"/>
      <c r="T307" s="136"/>
      <c r="U307" s="136">
        <v>61.784999999999997</v>
      </c>
      <c r="V307" s="136">
        <v>-161.32028</v>
      </c>
      <c r="W307" s="172"/>
      <c r="Y307">
        <f>VLOOKUP(F307,'LOOKUP OPERATOR 05032023'!$A$2:$P$173,16,FALSE)</f>
        <v>169</v>
      </c>
    </row>
    <row r="308" spans="1:25" x14ac:dyDescent="0.3">
      <c r="A308" s="148">
        <v>331620</v>
      </c>
      <c r="B308" s="148" t="s">
        <v>716</v>
      </c>
      <c r="C308" s="148">
        <v>6343</v>
      </c>
      <c r="D308" s="148">
        <v>331620</v>
      </c>
      <c r="E308" t="s">
        <v>144</v>
      </c>
      <c r="F308" t="s">
        <v>1494</v>
      </c>
      <c r="G308" s="148">
        <v>221</v>
      </c>
      <c r="H308" t="s">
        <v>103</v>
      </c>
      <c r="I308" t="s">
        <v>1601</v>
      </c>
      <c r="J308" t="s">
        <v>717</v>
      </c>
      <c r="K308" t="b">
        <v>0</v>
      </c>
      <c r="L308" t="b">
        <v>1</v>
      </c>
      <c r="M308" s="172" t="b">
        <v>0</v>
      </c>
      <c r="N308">
        <v>0.41000000000000003</v>
      </c>
      <c r="O308" s="148">
        <v>1</v>
      </c>
      <c r="P308" s="148" t="s">
        <v>1824</v>
      </c>
      <c r="Q308" s="148">
        <v>1</v>
      </c>
      <c r="R308" s="148">
        <v>7.2</v>
      </c>
      <c r="S308"/>
      <c r="T308"/>
      <c r="U308">
        <v>62.682220000000001</v>
      </c>
      <c r="V308">
        <v>-159.56193999999999</v>
      </c>
      <c r="W308" s="148" t="s">
        <v>1825</v>
      </c>
      <c r="Y308">
        <f>VLOOKUP(F308,'LOOKUP OPERATOR 05032023'!$A$2:$P$173,16,FALSE)</f>
        <v>169</v>
      </c>
    </row>
    <row r="309" spans="1:25" x14ac:dyDescent="0.3">
      <c r="A309" s="148">
        <v>331630</v>
      </c>
      <c r="B309" s="148" t="s">
        <v>718</v>
      </c>
      <c r="C309" s="148">
        <v>6344</v>
      </c>
      <c r="D309" s="148">
        <v>331630</v>
      </c>
      <c r="E309" t="s">
        <v>145</v>
      </c>
      <c r="F309" t="s">
        <v>1494</v>
      </c>
      <c r="G309" s="148">
        <v>221</v>
      </c>
      <c r="H309" t="s">
        <v>103</v>
      </c>
      <c r="I309" t="s">
        <v>1602</v>
      </c>
      <c r="J309" t="s">
        <v>719</v>
      </c>
      <c r="K309" t="b">
        <v>0</v>
      </c>
      <c r="L309" t="b">
        <v>1</v>
      </c>
      <c r="M309" s="148" t="s">
        <v>1829</v>
      </c>
      <c r="N309">
        <v>0.8</v>
      </c>
      <c r="O309" s="148">
        <v>1</v>
      </c>
      <c r="P309" s="148" t="s">
        <v>1824</v>
      </c>
      <c r="Q309" s="148">
        <v>1</v>
      </c>
      <c r="R309" s="148">
        <v>7.2</v>
      </c>
      <c r="S309"/>
      <c r="T309"/>
      <c r="U309">
        <v>64.333889999999997</v>
      </c>
      <c r="V309">
        <v>-161.15388999999999</v>
      </c>
      <c r="W309" s="148" t="s">
        <v>1825</v>
      </c>
      <c r="Y309">
        <f>VLOOKUP(F309,'LOOKUP OPERATOR 05032023'!$A$2:$P$173,16,FALSE)</f>
        <v>169</v>
      </c>
    </row>
    <row r="310" spans="1:25" x14ac:dyDescent="0.3">
      <c r="A310" s="148">
        <v>331685</v>
      </c>
      <c r="B310" s="148" t="s">
        <v>720</v>
      </c>
      <c r="D310" s="148">
        <v>331685</v>
      </c>
      <c r="E310" t="s">
        <v>149</v>
      </c>
      <c r="F310" t="s">
        <v>1494</v>
      </c>
      <c r="G310" s="148">
        <v>221</v>
      </c>
      <c r="H310" t="s">
        <v>103</v>
      </c>
      <c r="I310" t="s">
        <v>1619</v>
      </c>
      <c r="J310" t="s">
        <v>721</v>
      </c>
      <c r="K310" t="b">
        <v>0</v>
      </c>
      <c r="L310" t="b">
        <v>1</v>
      </c>
      <c r="M310" s="172" t="s">
        <v>1826</v>
      </c>
      <c r="N310">
        <v>0.75</v>
      </c>
      <c r="O310" s="148">
        <v>1</v>
      </c>
      <c r="P310" s="148" t="s">
        <v>1824</v>
      </c>
      <c r="Q310" s="148">
        <v>1</v>
      </c>
      <c r="R310" s="148">
        <v>7.2</v>
      </c>
      <c r="S310"/>
      <c r="T310"/>
      <c r="U310">
        <v>65.26361</v>
      </c>
      <c r="V310">
        <v>-166.36082999999999</v>
      </c>
      <c r="W310" s="148" t="s">
        <v>1825</v>
      </c>
      <c r="Y310">
        <f>VLOOKUP(F310,'LOOKUP OPERATOR 05032023'!$A$2:$P$173,16,FALSE)</f>
        <v>169</v>
      </c>
    </row>
    <row r="311" spans="1:25" s="221" customFormat="1" x14ac:dyDescent="0.3">
      <c r="A311" s="148">
        <v>332620</v>
      </c>
      <c r="B311" s="148" t="s">
        <v>720</v>
      </c>
      <c r="C311" s="148"/>
      <c r="D311" s="148">
        <v>332620</v>
      </c>
      <c r="E311" t="s">
        <v>149</v>
      </c>
      <c r="F311" t="s">
        <v>1494</v>
      </c>
      <c r="G311" s="148">
        <v>221</v>
      </c>
      <c r="H311" t="s">
        <v>103</v>
      </c>
      <c r="I311" t="s">
        <v>1619</v>
      </c>
      <c r="J311" t="s">
        <v>721</v>
      </c>
      <c r="K311" t="b">
        <v>0</v>
      </c>
      <c r="L311" t="b">
        <v>1</v>
      </c>
      <c r="M311" s="172" t="s">
        <v>1826</v>
      </c>
      <c r="N311">
        <v>0.75</v>
      </c>
      <c r="O311" s="148">
        <v>1</v>
      </c>
      <c r="P311" s="148" t="s">
        <v>1824</v>
      </c>
      <c r="Q311" s="148">
        <v>1</v>
      </c>
      <c r="R311" s="148">
        <v>7.2</v>
      </c>
      <c r="S311"/>
      <c r="T311"/>
      <c r="U311">
        <v>65.26361</v>
      </c>
      <c r="V311">
        <v>-166.36082999999999</v>
      </c>
      <c r="W311" s="148" t="s">
        <v>1825</v>
      </c>
      <c r="X311"/>
      <c r="Y311">
        <f>VLOOKUP(F311,'LOOKUP OPERATOR 05032023'!$A$2:$P$173,16,FALSE)</f>
        <v>169</v>
      </c>
    </row>
    <row r="312" spans="1:25" x14ac:dyDescent="0.3">
      <c r="A312" s="148">
        <v>331710</v>
      </c>
      <c r="B312" s="148" t="s">
        <v>1326</v>
      </c>
      <c r="C312" s="148">
        <v>6350</v>
      </c>
      <c r="D312" s="148">
        <v>331710</v>
      </c>
      <c r="E312" t="s">
        <v>152</v>
      </c>
      <c r="F312" t="s">
        <v>1494</v>
      </c>
      <c r="G312" s="148">
        <v>221</v>
      </c>
      <c r="H312" t="s">
        <v>103</v>
      </c>
      <c r="I312" t="s">
        <v>1539</v>
      </c>
      <c r="J312" t="s">
        <v>687</v>
      </c>
      <c r="K312" t="b">
        <v>0</v>
      </c>
      <c r="L312" t="b">
        <v>1</v>
      </c>
      <c r="M312" s="148" t="s">
        <v>1826</v>
      </c>
      <c r="N312">
        <v>0.34400000000000003</v>
      </c>
      <c r="O312" s="148">
        <v>1</v>
      </c>
      <c r="P312" s="148" t="s">
        <v>1824</v>
      </c>
      <c r="Q312" s="148">
        <v>1</v>
      </c>
      <c r="R312" s="148">
        <v>7.2</v>
      </c>
      <c r="S312"/>
      <c r="T312"/>
      <c r="U312">
        <v>60.585129999999999</v>
      </c>
      <c r="V312">
        <v>-165.25549000000001</v>
      </c>
      <c r="Y312">
        <f>VLOOKUP(F312,'LOOKUP OPERATOR 05032023'!$A$2:$P$173,16,FALSE)</f>
        <v>169</v>
      </c>
    </row>
    <row r="313" spans="1:25" s="221" customFormat="1" x14ac:dyDescent="0.3">
      <c r="A313" s="148">
        <v>331730</v>
      </c>
      <c r="B313" s="148" t="s">
        <v>722</v>
      </c>
      <c r="C313" s="148">
        <v>6351</v>
      </c>
      <c r="D313" s="148">
        <v>331730</v>
      </c>
      <c r="E313" t="s">
        <v>153</v>
      </c>
      <c r="F313" t="s">
        <v>1494</v>
      </c>
      <c r="G313" s="148">
        <v>221</v>
      </c>
      <c r="H313" t="s">
        <v>103</v>
      </c>
      <c r="I313" t="s">
        <v>1641</v>
      </c>
      <c r="J313" t="s">
        <v>723</v>
      </c>
      <c r="K313" t="b">
        <v>0</v>
      </c>
      <c r="L313" t="b">
        <v>1</v>
      </c>
      <c r="M313" s="172" t="s">
        <v>1826</v>
      </c>
      <c r="N313">
        <v>0.57200000000000006</v>
      </c>
      <c r="O313" s="148">
        <v>1</v>
      </c>
      <c r="P313" s="148" t="s">
        <v>1824</v>
      </c>
      <c r="Q313" s="148">
        <v>1</v>
      </c>
      <c r="R313" s="148">
        <v>7.2</v>
      </c>
      <c r="S313"/>
      <c r="T313"/>
      <c r="U313">
        <v>65.609170000000006</v>
      </c>
      <c r="V313">
        <v>-168.08750000000001</v>
      </c>
      <c r="W313" s="148" t="s">
        <v>1825</v>
      </c>
      <c r="X313"/>
      <c r="Y313">
        <f>VLOOKUP(F313,'LOOKUP OPERATOR 05032023'!$A$2:$P$173,16,FALSE)</f>
        <v>169</v>
      </c>
    </row>
    <row r="314" spans="1:25" s="221" customFormat="1" x14ac:dyDescent="0.3">
      <c r="A314" s="148">
        <v>331430</v>
      </c>
      <c r="B314" s="148" t="s">
        <v>1443</v>
      </c>
      <c r="C314" s="148">
        <v>6321</v>
      </c>
      <c r="D314" s="148">
        <v>331430</v>
      </c>
      <c r="E314" s="215" t="s">
        <v>396</v>
      </c>
      <c r="F314" t="s">
        <v>1494</v>
      </c>
      <c r="G314" s="172">
        <v>221</v>
      </c>
      <c r="H314" s="136" t="s">
        <v>103</v>
      </c>
      <c r="I314" s="136" t="s">
        <v>1510</v>
      </c>
      <c r="J314" t="s">
        <v>689</v>
      </c>
      <c r="K314" t="b">
        <v>0</v>
      </c>
      <c r="L314" t="b">
        <v>1</v>
      </c>
      <c r="M314" s="172" t="b">
        <v>0</v>
      </c>
      <c r="N314" s="136"/>
      <c r="O314" s="172"/>
      <c r="P314" s="172"/>
      <c r="Q314" s="172"/>
      <c r="R314" s="172"/>
      <c r="S314" s="136"/>
      <c r="T314" s="136"/>
      <c r="U314" s="136" t="s">
        <v>490</v>
      </c>
      <c r="V314" s="136"/>
      <c r="W314" s="172"/>
      <c r="X314"/>
      <c r="Y314">
        <f>VLOOKUP(F314,'LOOKUP OPERATOR 05032023'!$A$2:$P$173,16,FALSE)</f>
        <v>169</v>
      </c>
    </row>
    <row r="315" spans="1:25" s="136" customFormat="1" x14ac:dyDescent="0.3">
      <c r="A315" s="148"/>
      <c r="B315" s="148" t="s">
        <v>1310</v>
      </c>
      <c r="C315" s="148">
        <v>59037</v>
      </c>
      <c r="D315" s="148"/>
      <c r="E315" t="s">
        <v>1332</v>
      </c>
      <c r="F315" s="77" t="s">
        <v>1903</v>
      </c>
      <c r="G315" s="136">
        <v>60222</v>
      </c>
      <c r="H315" s="148" t="s">
        <v>1331</v>
      </c>
      <c r="I315" t="s">
        <v>1531</v>
      </c>
      <c r="J315" t="s">
        <v>587</v>
      </c>
      <c r="K315" t="b">
        <v>1</v>
      </c>
      <c r="L315" t="b">
        <v>0</v>
      </c>
      <c r="M315" s="136" t="b">
        <v>0</v>
      </c>
      <c r="N315" s="136">
        <v>5</v>
      </c>
      <c r="O315" s="148">
        <v>1</v>
      </c>
      <c r="P315" s="148" t="s">
        <v>1824</v>
      </c>
      <c r="Q315" s="148">
        <v>1</v>
      </c>
      <c r="R315" s="148"/>
      <c r="S315"/>
      <c r="T315"/>
      <c r="U315"/>
      <c r="V315"/>
      <c r="W315" s="148"/>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3"/>
    <cfRule type="duplicateValues" dxfId="47" priority="42"/>
    <cfRule type="duplicateValues" dxfId="46" priority="41"/>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9"/>
    <cfRule type="duplicateValues" dxfId="38" priority="30"/>
    <cfRule type="duplicateValues" dxfId="37" priority="28"/>
  </conditionalFormatting>
  <conditionalFormatting sqref="I193">
    <cfRule type="duplicateValues" dxfId="36" priority="35"/>
    <cfRule type="duplicateValues" dxfId="35" priority="36"/>
    <cfRule type="duplicateValues" dxfId="34" priority="34"/>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8" bestFit="1" customWidth="1"/>
    <col min="4" max="4" width="10.44140625" style="148" bestFit="1" customWidth="1"/>
    <col min="5" max="5" width="57.5546875" style="148" bestFit="1" customWidth="1"/>
    <col min="7" max="7" width="28.44140625" bestFit="1" customWidth="1"/>
    <col min="8" max="8" width="9.109375" style="148"/>
    <col min="9" max="9" width="22.6640625" style="148" customWidth="1"/>
    <col min="11" max="11" width="29.88671875" bestFit="1" customWidth="1"/>
    <col min="14" max="14" width="14.5546875" style="148" bestFit="1" customWidth="1"/>
    <col min="16" max="16" width="10.44140625" style="148" bestFit="1" customWidth="1"/>
  </cols>
  <sheetData>
    <row r="1" spans="1:20" s="70" customFormat="1" ht="57.6" x14ac:dyDescent="0.3">
      <c r="A1" s="70" t="s">
        <v>1807</v>
      </c>
      <c r="B1" s="70" t="s">
        <v>1904</v>
      </c>
      <c r="C1" s="143" t="s">
        <v>1808</v>
      </c>
      <c r="D1" s="143" t="s">
        <v>1375</v>
      </c>
      <c r="E1" s="70" t="s">
        <v>1905</v>
      </c>
      <c r="F1" s="143" t="s">
        <v>1906</v>
      </c>
      <c r="G1" s="143" t="s">
        <v>1907</v>
      </c>
      <c r="H1" s="143" t="s">
        <v>1908</v>
      </c>
      <c r="I1" s="222" t="s">
        <v>1909</v>
      </c>
      <c r="J1" s="222" t="s">
        <v>1910</v>
      </c>
      <c r="K1" s="222" t="s">
        <v>1911</v>
      </c>
      <c r="L1" s="222" t="s">
        <v>1912</v>
      </c>
      <c r="M1" s="222" t="s">
        <v>1913</v>
      </c>
      <c r="N1" s="223" t="s">
        <v>1914</v>
      </c>
      <c r="O1" s="222" t="s">
        <v>60</v>
      </c>
      <c r="P1" s="143" t="s">
        <v>1375</v>
      </c>
      <c r="S1" s="70" t="s">
        <v>1475</v>
      </c>
      <c r="T1" s="70" t="s">
        <v>1481</v>
      </c>
    </row>
    <row r="2" spans="1:20" x14ac:dyDescent="0.3">
      <c r="A2" s="77" t="s">
        <v>1822</v>
      </c>
      <c r="B2" s="77"/>
      <c r="C2" s="220">
        <v>179</v>
      </c>
      <c r="D2" s="220"/>
      <c r="E2" s="77" t="s">
        <v>1285</v>
      </c>
      <c r="F2" s="148">
        <v>4</v>
      </c>
      <c r="G2" s="148" t="s">
        <v>1858</v>
      </c>
      <c r="H2" s="148">
        <v>7</v>
      </c>
      <c r="I2" s="220" t="s">
        <v>1456</v>
      </c>
      <c r="J2" s="77" t="b">
        <v>0</v>
      </c>
      <c r="K2" s="77" t="s">
        <v>2038</v>
      </c>
      <c r="L2" s="220" t="s">
        <v>1456</v>
      </c>
      <c r="M2" s="77" t="b">
        <v>0</v>
      </c>
      <c r="N2" s="220" t="s">
        <v>2037</v>
      </c>
      <c r="O2" s="77"/>
      <c r="P2" s="148">
        <f>D2</f>
        <v>0</v>
      </c>
    </row>
    <row r="3" spans="1:20" x14ac:dyDescent="0.3">
      <c r="A3" t="s">
        <v>1532</v>
      </c>
      <c r="B3" t="s">
        <v>1915</v>
      </c>
      <c r="C3" s="148" t="s">
        <v>1498</v>
      </c>
      <c r="D3" s="148">
        <v>449</v>
      </c>
      <c r="E3" t="s">
        <v>61</v>
      </c>
      <c r="F3" s="148">
        <v>1</v>
      </c>
      <c r="G3" s="148" t="s">
        <v>1824</v>
      </c>
      <c r="H3" s="148">
        <v>1</v>
      </c>
      <c r="I3" s="148" t="s">
        <v>1916</v>
      </c>
      <c r="J3" t="b">
        <v>1</v>
      </c>
      <c r="K3" t="s">
        <v>1917</v>
      </c>
      <c r="L3" s="148" t="s">
        <v>1918</v>
      </c>
      <c r="M3" t="b">
        <v>1</v>
      </c>
      <c r="N3" s="148" t="s">
        <v>1919</v>
      </c>
      <c r="P3" s="148">
        <f t="shared" ref="P3:P67" si="0">D3</f>
        <v>449</v>
      </c>
    </row>
    <row r="4" spans="1:20" x14ac:dyDescent="0.3">
      <c r="A4" t="s">
        <v>1549</v>
      </c>
      <c r="B4" t="s">
        <v>1921</v>
      </c>
      <c r="C4" s="148">
        <v>192</v>
      </c>
      <c r="D4" s="148">
        <v>412</v>
      </c>
      <c r="E4" t="s">
        <v>63</v>
      </c>
      <c r="F4" s="148">
        <v>1</v>
      </c>
      <c r="G4" s="148" t="s">
        <v>1824</v>
      </c>
      <c r="H4" s="148">
        <v>1</v>
      </c>
      <c r="I4" s="148" t="s">
        <v>1916</v>
      </c>
      <c r="J4" t="b">
        <v>1</v>
      </c>
      <c r="K4" t="s">
        <v>1922</v>
      </c>
      <c r="L4" s="148" t="s">
        <v>1918</v>
      </c>
      <c r="M4" t="b">
        <v>1</v>
      </c>
      <c r="N4" s="148" t="s">
        <v>1919</v>
      </c>
      <c r="P4" s="148">
        <f t="shared" si="0"/>
        <v>412</v>
      </c>
    </row>
    <row r="5" spans="1:20" x14ac:dyDescent="0.3">
      <c r="A5" t="s">
        <v>1568</v>
      </c>
      <c r="B5" t="s">
        <v>1920</v>
      </c>
      <c r="C5" s="148" t="s">
        <v>1498</v>
      </c>
      <c r="D5" s="148">
        <v>635</v>
      </c>
      <c r="E5" t="s">
        <v>65</v>
      </c>
      <c r="F5" s="148">
        <v>1</v>
      </c>
      <c r="G5" s="148" t="s">
        <v>1824</v>
      </c>
      <c r="H5" s="148">
        <v>1</v>
      </c>
      <c r="I5" s="148" t="s">
        <v>1916</v>
      </c>
      <c r="J5" t="b">
        <v>1</v>
      </c>
      <c r="K5" t="s">
        <v>1917</v>
      </c>
      <c r="L5" s="148" t="s">
        <v>1918</v>
      </c>
      <c r="M5" t="b">
        <v>1</v>
      </c>
      <c r="N5" s="148" t="s">
        <v>1919</v>
      </c>
      <c r="P5" s="148">
        <f t="shared" si="0"/>
        <v>635</v>
      </c>
    </row>
    <row r="6" spans="1:20" x14ac:dyDescent="0.3">
      <c r="A6" t="s">
        <v>1585</v>
      </c>
      <c r="B6" t="s">
        <v>1923</v>
      </c>
      <c r="C6" s="148">
        <v>24486</v>
      </c>
      <c r="D6" s="148">
        <v>293</v>
      </c>
      <c r="E6" t="s">
        <v>67</v>
      </c>
      <c r="F6" s="148">
        <v>1</v>
      </c>
      <c r="G6" s="148" t="s">
        <v>1824</v>
      </c>
      <c r="H6" s="148">
        <v>1</v>
      </c>
      <c r="I6" s="148" t="s">
        <v>1916</v>
      </c>
      <c r="J6" t="b">
        <v>1</v>
      </c>
      <c r="K6" t="s">
        <v>1917</v>
      </c>
      <c r="L6" s="148" t="s">
        <v>1918</v>
      </c>
      <c r="M6" t="b">
        <v>1</v>
      </c>
      <c r="N6" s="148" t="s">
        <v>1919</v>
      </c>
      <c r="P6" s="148">
        <f t="shared" si="0"/>
        <v>293</v>
      </c>
    </row>
    <row r="7" spans="1:20" x14ac:dyDescent="0.3">
      <c r="A7" t="s">
        <v>1682</v>
      </c>
      <c r="C7" s="148">
        <v>49803</v>
      </c>
      <c r="D7" s="148">
        <v>640</v>
      </c>
      <c r="E7" t="s">
        <v>1061</v>
      </c>
      <c r="F7" s="148">
        <v>1</v>
      </c>
      <c r="G7" s="148" t="s">
        <v>1824</v>
      </c>
      <c r="H7" s="148">
        <v>1</v>
      </c>
      <c r="I7" s="148" t="s">
        <v>1925</v>
      </c>
      <c r="J7" t="b">
        <v>1</v>
      </c>
      <c r="K7" t="s">
        <v>1927</v>
      </c>
      <c r="L7" s="148" t="s">
        <v>1918</v>
      </c>
      <c r="M7" t="b">
        <v>0</v>
      </c>
      <c r="N7" s="148" t="s">
        <v>2034</v>
      </c>
      <c r="P7" s="148">
        <f t="shared" si="0"/>
        <v>640</v>
      </c>
    </row>
    <row r="8" spans="1:20" x14ac:dyDescent="0.3">
      <c r="A8" s="77" t="s">
        <v>1671</v>
      </c>
      <c r="B8" s="77"/>
      <c r="C8" s="220">
        <v>288</v>
      </c>
      <c r="D8" s="220">
        <v>345</v>
      </c>
      <c r="E8" s="77" t="s">
        <v>2048</v>
      </c>
      <c r="F8" s="148">
        <v>1</v>
      </c>
      <c r="G8" s="224" t="s">
        <v>1824</v>
      </c>
      <c r="H8" s="220">
        <v>1</v>
      </c>
      <c r="I8" s="220" t="s">
        <v>1925</v>
      </c>
      <c r="J8" t="b">
        <v>1</v>
      </c>
      <c r="K8" t="s">
        <v>1922</v>
      </c>
      <c r="L8" s="220" t="s">
        <v>1918</v>
      </c>
      <c r="M8" s="77" t="b">
        <v>0</v>
      </c>
      <c r="N8" s="220" t="s">
        <v>2034</v>
      </c>
      <c r="O8" s="77"/>
      <c r="P8" s="148">
        <f t="shared" si="0"/>
        <v>345</v>
      </c>
    </row>
    <row r="9" spans="1:20" x14ac:dyDescent="0.3">
      <c r="A9" s="77" t="s">
        <v>1841</v>
      </c>
      <c r="B9" s="77"/>
      <c r="C9" s="220">
        <v>288</v>
      </c>
      <c r="D9" s="220">
        <v>345</v>
      </c>
      <c r="E9" s="77" t="s">
        <v>2048</v>
      </c>
      <c r="F9" s="148">
        <v>1</v>
      </c>
      <c r="G9" s="224" t="s">
        <v>1824</v>
      </c>
      <c r="H9" s="220">
        <v>1</v>
      </c>
      <c r="I9" s="220" t="s">
        <v>1925</v>
      </c>
      <c r="J9" t="b">
        <v>1</v>
      </c>
      <c r="K9" t="s">
        <v>1922</v>
      </c>
      <c r="L9" s="220" t="s">
        <v>1918</v>
      </c>
      <c r="M9" s="77" t="b">
        <v>0</v>
      </c>
      <c r="N9" s="220" t="s">
        <v>2034</v>
      </c>
      <c r="O9" s="77"/>
      <c r="P9" s="148">
        <f t="shared" ref="P9" si="1">D9</f>
        <v>345</v>
      </c>
    </row>
    <row r="10" spans="1:20" x14ac:dyDescent="0.3">
      <c r="A10" t="s">
        <v>1489</v>
      </c>
      <c r="C10" s="148">
        <v>213</v>
      </c>
      <c r="D10" s="148">
        <v>1</v>
      </c>
      <c r="E10" t="s">
        <v>69</v>
      </c>
      <c r="F10" s="148">
        <v>1</v>
      </c>
      <c r="G10" s="148" t="s">
        <v>1824</v>
      </c>
      <c r="H10" s="148">
        <v>1</v>
      </c>
      <c r="I10" s="148" t="s">
        <v>1925</v>
      </c>
      <c r="J10" t="b">
        <v>1</v>
      </c>
      <c r="K10" t="s">
        <v>1922</v>
      </c>
      <c r="L10" s="148" t="s">
        <v>1918</v>
      </c>
      <c r="M10" t="b">
        <v>0</v>
      </c>
      <c r="N10" s="148" t="s">
        <v>1919</v>
      </c>
      <c r="P10" s="148">
        <f t="shared" si="0"/>
        <v>1</v>
      </c>
    </row>
    <row r="11" spans="1:20" x14ac:dyDescent="0.3">
      <c r="A11" t="s">
        <v>1672</v>
      </c>
      <c r="C11" s="148">
        <v>42889</v>
      </c>
      <c r="E11" t="s">
        <v>506</v>
      </c>
      <c r="I11" s="148" t="s">
        <v>1456</v>
      </c>
      <c r="J11" t="b">
        <v>0</v>
      </c>
      <c r="K11" s="77" t="s">
        <v>2042</v>
      </c>
      <c r="L11" s="148" t="s">
        <v>1456</v>
      </c>
      <c r="M11" t="b">
        <v>0</v>
      </c>
      <c r="N11" s="148" t="s">
        <v>2034</v>
      </c>
      <c r="P11" s="148">
        <f t="shared" si="0"/>
        <v>0</v>
      </c>
    </row>
    <row r="12" spans="1:20" x14ac:dyDescent="0.3">
      <c r="A12" t="s">
        <v>1837</v>
      </c>
      <c r="C12" s="148">
        <v>58488</v>
      </c>
      <c r="D12" s="148">
        <v>742</v>
      </c>
      <c r="E12" t="s">
        <v>584</v>
      </c>
      <c r="F12" s="148">
        <v>7</v>
      </c>
      <c r="G12" s="148" t="s">
        <v>1838</v>
      </c>
      <c r="H12" s="148">
        <v>2</v>
      </c>
      <c r="I12" s="148" t="s">
        <v>1925</v>
      </c>
      <c r="J12" t="b">
        <v>1</v>
      </c>
      <c r="K12" t="s">
        <v>2035</v>
      </c>
      <c r="L12" s="148" t="s">
        <v>1918</v>
      </c>
      <c r="M12" t="b">
        <v>0</v>
      </c>
      <c r="N12" s="148" t="s">
        <v>2034</v>
      </c>
      <c r="P12" s="148">
        <f t="shared" si="0"/>
        <v>742</v>
      </c>
    </row>
    <row r="13" spans="1:20" x14ac:dyDescent="0.3">
      <c r="A13" s="77" t="s">
        <v>2049</v>
      </c>
      <c r="B13" s="77"/>
      <c r="C13" s="220"/>
      <c r="D13" s="220">
        <v>523</v>
      </c>
      <c r="E13" s="77" t="s">
        <v>2050</v>
      </c>
      <c r="F13" s="220">
        <v>1</v>
      </c>
      <c r="G13" s="224" t="s">
        <v>1824</v>
      </c>
      <c r="H13" s="220">
        <v>1</v>
      </c>
      <c r="I13" s="220" t="s">
        <v>1916</v>
      </c>
      <c r="J13" s="77" t="b">
        <v>1</v>
      </c>
      <c r="K13" s="77" t="s">
        <v>2042</v>
      </c>
      <c r="L13" s="220" t="s">
        <v>1918</v>
      </c>
      <c r="M13" s="77" t="b">
        <v>0</v>
      </c>
      <c r="N13" s="220" t="s">
        <v>2034</v>
      </c>
      <c r="O13" s="77"/>
      <c r="P13" s="148">
        <f t="shared" si="0"/>
        <v>523</v>
      </c>
    </row>
    <row r="14" spans="1:20" x14ac:dyDescent="0.3">
      <c r="A14" s="77" t="s">
        <v>2051</v>
      </c>
      <c r="B14" s="77"/>
      <c r="C14" s="220"/>
      <c r="D14" s="220">
        <v>549</v>
      </c>
      <c r="E14" s="225" t="s">
        <v>2050</v>
      </c>
      <c r="F14" s="220">
        <v>1</v>
      </c>
      <c r="G14" s="224" t="s">
        <v>1824</v>
      </c>
      <c r="H14" s="220">
        <v>1</v>
      </c>
      <c r="I14" s="220" t="s">
        <v>1916</v>
      </c>
      <c r="J14" s="77" t="b">
        <v>1</v>
      </c>
      <c r="K14" s="77" t="s">
        <v>2042</v>
      </c>
      <c r="L14" s="220" t="s">
        <v>1918</v>
      </c>
      <c r="M14" s="77" t="b">
        <v>0</v>
      </c>
      <c r="N14" s="220" t="s">
        <v>2034</v>
      </c>
      <c r="O14" s="77"/>
      <c r="P14" s="148">
        <f t="shared" si="0"/>
        <v>549</v>
      </c>
    </row>
    <row r="15" spans="1:20" x14ac:dyDescent="0.3">
      <c r="A15" t="s">
        <v>1521</v>
      </c>
      <c r="B15" t="s">
        <v>1924</v>
      </c>
      <c r="C15" s="148">
        <v>219</v>
      </c>
      <c r="D15" s="148">
        <v>2</v>
      </c>
      <c r="E15" t="s">
        <v>80</v>
      </c>
      <c r="F15" s="148">
        <v>1</v>
      </c>
      <c r="G15" s="148" t="s">
        <v>1824</v>
      </c>
      <c r="H15" s="148">
        <v>1</v>
      </c>
      <c r="I15" s="148" t="s">
        <v>1925</v>
      </c>
      <c r="J15" t="b">
        <v>1</v>
      </c>
      <c r="K15" t="s">
        <v>1922</v>
      </c>
      <c r="L15" s="148" t="s">
        <v>1918</v>
      </c>
      <c r="M15" t="b">
        <v>1</v>
      </c>
      <c r="N15" s="148" t="s">
        <v>1919</v>
      </c>
      <c r="P15" s="148">
        <f t="shared" si="0"/>
        <v>2</v>
      </c>
    </row>
    <row r="16" spans="1:20" x14ac:dyDescent="0.3">
      <c r="A16" t="s">
        <v>1494</v>
      </c>
      <c r="B16" t="s">
        <v>1926</v>
      </c>
      <c r="C16" s="148">
        <v>221</v>
      </c>
      <c r="D16" s="148">
        <v>169</v>
      </c>
      <c r="E16" t="s">
        <v>103</v>
      </c>
      <c r="F16" s="148">
        <v>1</v>
      </c>
      <c r="G16" s="148" t="s">
        <v>1824</v>
      </c>
      <c r="H16" s="148">
        <v>1</v>
      </c>
      <c r="I16" s="148" t="s">
        <v>1916</v>
      </c>
      <c r="J16" t="b">
        <v>1</v>
      </c>
      <c r="K16" t="s">
        <v>1927</v>
      </c>
      <c r="L16" s="148" t="s">
        <v>1918</v>
      </c>
      <c r="M16" t="b">
        <v>1</v>
      </c>
      <c r="N16" s="148" t="s">
        <v>1919</v>
      </c>
      <c r="P16" s="148">
        <f t="shared" si="0"/>
        <v>169</v>
      </c>
    </row>
    <row r="17" spans="1:16" x14ac:dyDescent="0.3">
      <c r="A17" t="s">
        <v>2052</v>
      </c>
      <c r="D17" s="148">
        <v>735</v>
      </c>
      <c r="E17" t="s">
        <v>2053</v>
      </c>
      <c r="F17" s="148">
        <v>1</v>
      </c>
      <c r="G17" s="224" t="s">
        <v>1824</v>
      </c>
      <c r="H17" s="220">
        <v>1</v>
      </c>
      <c r="I17" s="220" t="s">
        <v>1925</v>
      </c>
      <c r="J17" t="b">
        <v>1</v>
      </c>
      <c r="K17" t="s">
        <v>1922</v>
      </c>
      <c r="L17" s="148" t="s">
        <v>1918</v>
      </c>
      <c r="M17" t="b">
        <v>0</v>
      </c>
      <c r="N17" s="148" t="s">
        <v>2034</v>
      </c>
      <c r="O17" t="s">
        <v>2054</v>
      </c>
      <c r="P17" s="148">
        <f t="shared" si="0"/>
        <v>735</v>
      </c>
    </row>
    <row r="18" spans="1:16" x14ac:dyDescent="0.3">
      <c r="A18" t="s">
        <v>1780</v>
      </c>
      <c r="B18" t="s">
        <v>1928</v>
      </c>
      <c r="C18" s="148" t="s">
        <v>1498</v>
      </c>
      <c r="D18" s="148">
        <v>683</v>
      </c>
      <c r="E18" t="s">
        <v>154</v>
      </c>
      <c r="F18" s="148">
        <v>1</v>
      </c>
      <c r="G18" s="148" t="s">
        <v>1824</v>
      </c>
      <c r="H18" s="148">
        <v>1</v>
      </c>
      <c r="I18" s="148" t="s">
        <v>1916</v>
      </c>
      <c r="J18" t="b">
        <v>1</v>
      </c>
      <c r="K18" t="s">
        <v>1922</v>
      </c>
      <c r="L18" s="148" t="s">
        <v>1918</v>
      </c>
      <c r="M18" t="b">
        <v>1</v>
      </c>
      <c r="N18" s="148" t="s">
        <v>1919</v>
      </c>
      <c r="P18" s="148">
        <f t="shared" si="0"/>
        <v>683</v>
      </c>
    </row>
    <row r="19" spans="1:16" x14ac:dyDescent="0.3">
      <c r="A19" t="s">
        <v>1673</v>
      </c>
      <c r="C19" s="148">
        <v>431</v>
      </c>
      <c r="E19" s="77" t="s">
        <v>1674</v>
      </c>
      <c r="F19" s="148">
        <v>6</v>
      </c>
      <c r="G19" s="148" t="s">
        <v>1834</v>
      </c>
      <c r="H19" s="148">
        <v>4</v>
      </c>
      <c r="I19" s="148" t="s">
        <v>1456</v>
      </c>
      <c r="J19" t="b">
        <v>0</v>
      </c>
      <c r="K19" s="77" t="s">
        <v>2038</v>
      </c>
      <c r="L19" s="220" t="s">
        <v>1456</v>
      </c>
      <c r="M19" s="77" t="b">
        <v>0</v>
      </c>
      <c r="N19" s="220" t="s">
        <v>2037</v>
      </c>
      <c r="P19" s="148">
        <f t="shared" si="0"/>
        <v>0</v>
      </c>
    </row>
    <row r="20" spans="1:16" x14ac:dyDescent="0.3">
      <c r="A20" t="s">
        <v>1664</v>
      </c>
      <c r="C20" s="148">
        <v>599</v>
      </c>
      <c r="D20" s="148">
        <v>121</v>
      </c>
      <c r="E20" t="s">
        <v>2033</v>
      </c>
      <c r="F20" s="148">
        <v>1</v>
      </c>
      <c r="G20" s="148" t="s">
        <v>1824</v>
      </c>
      <c r="H20" s="148">
        <v>1</v>
      </c>
      <c r="I20" s="148" t="s">
        <v>1925</v>
      </c>
      <c r="J20" t="b">
        <v>1</v>
      </c>
      <c r="K20" t="s">
        <v>1917</v>
      </c>
      <c r="L20" s="148" t="s">
        <v>1918</v>
      </c>
      <c r="M20" t="b">
        <v>0</v>
      </c>
      <c r="N20" s="148" t="s">
        <v>1919</v>
      </c>
      <c r="P20" s="148">
        <f t="shared" si="0"/>
        <v>121</v>
      </c>
    </row>
    <row r="21" spans="1:16" x14ac:dyDescent="0.3">
      <c r="A21" t="s">
        <v>1689</v>
      </c>
      <c r="B21" t="s">
        <v>1929</v>
      </c>
      <c r="C21" s="148">
        <v>653</v>
      </c>
      <c r="D21" s="148">
        <v>291</v>
      </c>
      <c r="E21" t="s">
        <v>1690</v>
      </c>
      <c r="F21" s="148">
        <v>1</v>
      </c>
      <c r="G21" s="148" t="s">
        <v>1824</v>
      </c>
      <c r="H21" s="148">
        <v>1</v>
      </c>
      <c r="I21" s="148" t="s">
        <v>1916</v>
      </c>
      <c r="J21" t="b">
        <v>1</v>
      </c>
      <c r="K21" t="s">
        <v>1922</v>
      </c>
      <c r="L21" s="148" t="s">
        <v>1930</v>
      </c>
      <c r="M21" t="b">
        <v>0</v>
      </c>
      <c r="N21" s="148" t="s">
        <v>1919</v>
      </c>
      <c r="P21" s="148">
        <f t="shared" si="0"/>
        <v>291</v>
      </c>
    </row>
    <row r="22" spans="1:16" x14ac:dyDescent="0.3">
      <c r="A22" t="s">
        <v>1679</v>
      </c>
      <c r="B22" t="s">
        <v>1931</v>
      </c>
      <c r="C22" s="148">
        <v>4959</v>
      </c>
      <c r="D22" s="148">
        <v>5</v>
      </c>
      <c r="E22" t="s">
        <v>159</v>
      </c>
      <c r="F22" s="148">
        <v>1</v>
      </c>
      <c r="G22" s="148" t="s">
        <v>1824</v>
      </c>
      <c r="H22" s="148">
        <v>1</v>
      </c>
      <c r="I22" s="148" t="s">
        <v>1925</v>
      </c>
      <c r="J22" t="b">
        <v>1</v>
      </c>
      <c r="K22" t="s">
        <v>1922</v>
      </c>
      <c r="L22" s="148" t="s">
        <v>1918</v>
      </c>
      <c r="M22" t="b">
        <v>1</v>
      </c>
      <c r="N22" s="148" t="s">
        <v>1919</v>
      </c>
      <c r="P22" s="148">
        <f t="shared" si="0"/>
        <v>5</v>
      </c>
    </row>
    <row r="23" spans="1:16" x14ac:dyDescent="0.3">
      <c r="A23" t="s">
        <v>1656</v>
      </c>
      <c r="C23" s="148">
        <v>409</v>
      </c>
      <c r="E23" t="s">
        <v>1657</v>
      </c>
      <c r="F23" s="148">
        <v>1</v>
      </c>
      <c r="G23" s="148" t="s">
        <v>1824</v>
      </c>
      <c r="H23" s="148">
        <v>1</v>
      </c>
      <c r="I23" s="148" t="s">
        <v>1925</v>
      </c>
      <c r="J23" t="b">
        <v>1</v>
      </c>
      <c r="K23" t="s">
        <v>1922</v>
      </c>
      <c r="L23" s="148" t="s">
        <v>1930</v>
      </c>
      <c r="M23" t="b">
        <v>0</v>
      </c>
      <c r="N23" s="220" t="s">
        <v>2037</v>
      </c>
      <c r="P23" s="148">
        <f t="shared" si="0"/>
        <v>0</v>
      </c>
    </row>
    <row r="24" spans="1:16" x14ac:dyDescent="0.3">
      <c r="A24" t="s">
        <v>1685</v>
      </c>
      <c r="B24" t="s">
        <v>1932</v>
      </c>
      <c r="C24" s="148" t="s">
        <v>1498</v>
      </c>
      <c r="D24" s="148">
        <v>747</v>
      </c>
      <c r="E24" t="s">
        <v>161</v>
      </c>
      <c r="F24" s="148">
        <v>1</v>
      </c>
      <c r="G24" s="148" t="s">
        <v>1824</v>
      </c>
      <c r="H24" s="148">
        <v>1</v>
      </c>
      <c r="I24" s="148" t="s">
        <v>1916</v>
      </c>
      <c r="J24" t="b">
        <v>1</v>
      </c>
      <c r="K24" t="s">
        <v>1927</v>
      </c>
      <c r="L24" s="148" t="s">
        <v>1918</v>
      </c>
      <c r="M24" t="b">
        <v>1</v>
      </c>
      <c r="N24" s="148" t="s">
        <v>1919</v>
      </c>
      <c r="P24" s="148">
        <f t="shared" si="0"/>
        <v>747</v>
      </c>
    </row>
    <row r="25" spans="1:16" x14ac:dyDescent="0.3">
      <c r="A25" t="s">
        <v>1687</v>
      </c>
      <c r="B25" t="s">
        <v>1933</v>
      </c>
      <c r="C25" s="148">
        <v>56256</v>
      </c>
      <c r="D25" s="148">
        <v>291</v>
      </c>
      <c r="E25" t="s">
        <v>163</v>
      </c>
      <c r="F25" s="148">
        <v>1</v>
      </c>
      <c r="G25" s="148" t="s">
        <v>1824</v>
      </c>
      <c r="H25" s="148">
        <v>1</v>
      </c>
      <c r="I25" s="148" t="s">
        <v>1916</v>
      </c>
      <c r="J25" t="b">
        <v>1</v>
      </c>
      <c r="K25" t="s">
        <v>1917</v>
      </c>
      <c r="L25" s="148" t="s">
        <v>1918</v>
      </c>
      <c r="M25" t="b">
        <v>1</v>
      </c>
      <c r="N25" s="148" t="s">
        <v>1919</v>
      </c>
      <c r="P25" s="148">
        <f t="shared" si="0"/>
        <v>291</v>
      </c>
    </row>
    <row r="26" spans="1:16" x14ac:dyDescent="0.3">
      <c r="A26" t="s">
        <v>1691</v>
      </c>
      <c r="B26" t="s">
        <v>1934</v>
      </c>
      <c r="C26" s="148">
        <v>878</v>
      </c>
      <c r="D26" s="148">
        <v>337</v>
      </c>
      <c r="E26" t="s">
        <v>165</v>
      </c>
      <c r="F26" s="148">
        <v>1</v>
      </c>
      <c r="G26" s="148" t="s">
        <v>1824</v>
      </c>
      <c r="H26" s="148">
        <v>1</v>
      </c>
      <c r="I26" s="148" t="s">
        <v>1916</v>
      </c>
      <c r="J26" t="b">
        <v>1</v>
      </c>
      <c r="K26" t="s">
        <v>1922</v>
      </c>
      <c r="L26" s="148" t="s">
        <v>1918</v>
      </c>
      <c r="M26" t="b">
        <v>1</v>
      </c>
      <c r="N26" s="148" t="s">
        <v>1919</v>
      </c>
      <c r="P26" s="148">
        <f t="shared" si="0"/>
        <v>337</v>
      </c>
    </row>
    <row r="27" spans="1:16" x14ac:dyDescent="0.3">
      <c r="A27" t="s">
        <v>1830</v>
      </c>
      <c r="C27" s="148">
        <v>986</v>
      </c>
      <c r="D27" s="148">
        <v>520</v>
      </c>
      <c r="E27" t="s">
        <v>739</v>
      </c>
      <c r="F27" s="148">
        <v>2</v>
      </c>
      <c r="G27" s="148" t="s">
        <v>1831</v>
      </c>
      <c r="H27" s="148">
        <v>3</v>
      </c>
      <c r="I27" s="148" t="s">
        <v>1925</v>
      </c>
      <c r="J27" t="b">
        <v>1</v>
      </c>
      <c r="K27" t="s">
        <v>2035</v>
      </c>
      <c r="L27" s="148" t="s">
        <v>1918</v>
      </c>
      <c r="M27" t="b">
        <v>0</v>
      </c>
      <c r="N27" s="148" t="s">
        <v>2034</v>
      </c>
      <c r="P27" s="148">
        <f t="shared" si="0"/>
        <v>520</v>
      </c>
    </row>
    <row r="28" spans="1:16" x14ac:dyDescent="0.3">
      <c r="A28" t="s">
        <v>1652</v>
      </c>
      <c r="C28" s="148">
        <v>1276</v>
      </c>
      <c r="D28" s="148">
        <v>214</v>
      </c>
      <c r="E28" t="s">
        <v>169</v>
      </c>
      <c r="F28" s="148">
        <v>1</v>
      </c>
      <c r="G28" s="148" t="s">
        <v>1824</v>
      </c>
      <c r="H28" s="148">
        <v>1</v>
      </c>
      <c r="J28" t="b">
        <v>1</v>
      </c>
      <c r="K28" t="s">
        <v>1917</v>
      </c>
      <c r="L28" s="148" t="s">
        <v>1918</v>
      </c>
      <c r="M28" t="b">
        <v>0</v>
      </c>
      <c r="N28" s="148" t="s">
        <v>1919</v>
      </c>
      <c r="P28" s="148">
        <f t="shared" si="0"/>
        <v>214</v>
      </c>
    </row>
    <row r="29" spans="1:16" x14ac:dyDescent="0.3">
      <c r="A29" t="s">
        <v>2055</v>
      </c>
      <c r="C29" s="148">
        <v>219</v>
      </c>
      <c r="D29" s="148">
        <v>573</v>
      </c>
      <c r="E29" t="s">
        <v>2056</v>
      </c>
      <c r="F29" s="148">
        <v>1</v>
      </c>
      <c r="G29" s="224" t="s">
        <v>1824</v>
      </c>
      <c r="H29" s="220">
        <v>1</v>
      </c>
      <c r="I29" s="220" t="s">
        <v>1925</v>
      </c>
      <c r="J29" t="b">
        <v>1</v>
      </c>
      <c r="K29" t="s">
        <v>1922</v>
      </c>
      <c r="L29" s="148" t="s">
        <v>1918</v>
      </c>
      <c r="M29" t="b">
        <v>0</v>
      </c>
      <c r="N29" s="220" t="s">
        <v>2034</v>
      </c>
      <c r="P29" s="148">
        <f t="shared" si="0"/>
        <v>573</v>
      </c>
    </row>
    <row r="30" spans="1:16" x14ac:dyDescent="0.3">
      <c r="A30" t="s">
        <v>1694</v>
      </c>
      <c r="B30" t="s">
        <v>1935</v>
      </c>
      <c r="C30" s="148" t="s">
        <v>1498</v>
      </c>
      <c r="D30" s="148">
        <v>420</v>
      </c>
      <c r="E30" t="s">
        <v>171</v>
      </c>
      <c r="F30" s="148">
        <v>1</v>
      </c>
      <c r="G30" s="148" t="s">
        <v>1824</v>
      </c>
      <c r="H30" s="148">
        <v>1</v>
      </c>
      <c r="I30" s="148" t="s">
        <v>1916</v>
      </c>
      <c r="J30" t="b">
        <v>1</v>
      </c>
      <c r="K30" t="s">
        <v>1922</v>
      </c>
      <c r="L30" s="148" t="s">
        <v>1918</v>
      </c>
      <c r="M30" t="b">
        <v>1</v>
      </c>
      <c r="N30" s="148" t="s">
        <v>1919</v>
      </c>
      <c r="P30" s="148">
        <f t="shared" si="0"/>
        <v>420</v>
      </c>
    </row>
    <row r="31" spans="1:16" x14ac:dyDescent="0.3">
      <c r="A31" t="s">
        <v>1696</v>
      </c>
      <c r="B31" t="s">
        <v>1936</v>
      </c>
      <c r="C31" s="148">
        <v>1651</v>
      </c>
      <c r="D31" s="148">
        <v>43</v>
      </c>
      <c r="E31" t="s">
        <v>1278</v>
      </c>
      <c r="F31" s="148">
        <v>1</v>
      </c>
      <c r="G31" s="148" t="s">
        <v>1824</v>
      </c>
      <c r="H31" s="148">
        <v>1</v>
      </c>
      <c r="I31" s="148" t="s">
        <v>1925</v>
      </c>
      <c r="J31" t="b">
        <v>1</v>
      </c>
      <c r="K31" t="s">
        <v>1922</v>
      </c>
      <c r="L31" s="148" t="s">
        <v>1930</v>
      </c>
      <c r="M31" t="b">
        <v>0</v>
      </c>
      <c r="N31" s="148" t="s">
        <v>1919</v>
      </c>
      <c r="P31" s="148">
        <f t="shared" si="0"/>
        <v>43</v>
      </c>
    </row>
    <row r="32" spans="1:16" x14ac:dyDescent="0.3">
      <c r="A32" t="s">
        <v>1699</v>
      </c>
      <c r="B32" t="s">
        <v>1937</v>
      </c>
      <c r="C32" s="148">
        <v>1747</v>
      </c>
      <c r="D32" s="148">
        <v>767</v>
      </c>
      <c r="E32" t="s">
        <v>746</v>
      </c>
      <c r="F32" s="148">
        <v>1</v>
      </c>
      <c r="G32" s="148" t="s">
        <v>1824</v>
      </c>
      <c r="H32" s="148">
        <v>1</v>
      </c>
      <c r="I32" s="148" t="s">
        <v>1916</v>
      </c>
      <c r="J32" t="b">
        <v>1</v>
      </c>
      <c r="K32" t="s">
        <v>1917</v>
      </c>
      <c r="L32" s="148" t="s">
        <v>1918</v>
      </c>
      <c r="M32" t="b">
        <v>1</v>
      </c>
      <c r="N32" s="148" t="s">
        <v>1919</v>
      </c>
      <c r="P32" s="148">
        <f t="shared" si="0"/>
        <v>767</v>
      </c>
    </row>
    <row r="33" spans="1:16" x14ac:dyDescent="0.3">
      <c r="A33" t="s">
        <v>1884</v>
      </c>
      <c r="C33" s="148">
        <v>1388</v>
      </c>
      <c r="E33" s="77" t="s">
        <v>1885</v>
      </c>
      <c r="F33" s="148">
        <v>6</v>
      </c>
      <c r="G33" s="148" t="s">
        <v>1834</v>
      </c>
      <c r="H33" s="148">
        <v>4</v>
      </c>
      <c r="I33" s="148" t="s">
        <v>1456</v>
      </c>
      <c r="J33" t="b">
        <v>0</v>
      </c>
      <c r="K33" s="77" t="s">
        <v>2038</v>
      </c>
      <c r="L33" s="220" t="s">
        <v>1456</v>
      </c>
      <c r="M33" s="77" t="b">
        <v>0</v>
      </c>
      <c r="N33" s="220" t="s">
        <v>2037</v>
      </c>
      <c r="P33" s="148">
        <f t="shared" si="0"/>
        <v>0</v>
      </c>
    </row>
    <row r="34" spans="1:16" x14ac:dyDescent="0.3">
      <c r="A34" t="s">
        <v>1702</v>
      </c>
      <c r="B34" t="s">
        <v>1938</v>
      </c>
      <c r="C34" s="148" t="s">
        <v>1498</v>
      </c>
      <c r="D34" s="148">
        <v>432</v>
      </c>
      <c r="E34" t="s">
        <v>175</v>
      </c>
      <c r="F34" s="148">
        <v>1</v>
      </c>
      <c r="G34" s="148" t="s">
        <v>1824</v>
      </c>
      <c r="H34" s="148">
        <v>1</v>
      </c>
      <c r="I34" s="148" t="s">
        <v>1916</v>
      </c>
      <c r="J34" t="b">
        <v>1</v>
      </c>
      <c r="K34" t="s">
        <v>1917</v>
      </c>
      <c r="L34" s="148" t="s">
        <v>1918</v>
      </c>
      <c r="M34" t="b">
        <v>1</v>
      </c>
      <c r="N34" s="148" t="s">
        <v>1919</v>
      </c>
      <c r="P34" s="148">
        <f t="shared" si="0"/>
        <v>432</v>
      </c>
    </row>
    <row r="35" spans="1:16" x14ac:dyDescent="0.3">
      <c r="A35" t="s">
        <v>1706</v>
      </c>
      <c r="B35" t="s">
        <v>1939</v>
      </c>
      <c r="C35" s="202">
        <v>6111</v>
      </c>
      <c r="D35" s="148">
        <v>341</v>
      </c>
      <c r="E35" t="s">
        <v>1707</v>
      </c>
      <c r="F35" s="148">
        <v>1</v>
      </c>
      <c r="G35" s="148" t="s">
        <v>1824</v>
      </c>
      <c r="H35" s="148">
        <v>1</v>
      </c>
      <c r="I35" s="148" t="s">
        <v>1925</v>
      </c>
      <c r="J35" t="b">
        <v>1</v>
      </c>
      <c r="K35" t="s">
        <v>1922</v>
      </c>
      <c r="L35" s="148" t="s">
        <v>1930</v>
      </c>
      <c r="M35" t="b">
        <v>0</v>
      </c>
      <c r="N35" s="148" t="s">
        <v>1919</v>
      </c>
      <c r="P35" s="148">
        <f t="shared" si="0"/>
        <v>341</v>
      </c>
    </row>
    <row r="36" spans="1:16" x14ac:dyDescent="0.3">
      <c r="A36" t="s">
        <v>1708</v>
      </c>
      <c r="B36" t="s">
        <v>1940</v>
      </c>
      <c r="C36" s="148" t="s">
        <v>1498</v>
      </c>
      <c r="D36" s="148">
        <v>682</v>
      </c>
      <c r="E36" t="s">
        <v>177</v>
      </c>
      <c r="F36" s="148">
        <v>1</v>
      </c>
      <c r="G36" s="148" t="s">
        <v>1824</v>
      </c>
      <c r="H36" s="148">
        <v>1</v>
      </c>
      <c r="I36" s="148" t="s">
        <v>1916</v>
      </c>
      <c r="J36" t="b">
        <v>1</v>
      </c>
      <c r="K36" t="s">
        <v>1922</v>
      </c>
      <c r="L36" s="148" t="s">
        <v>1918</v>
      </c>
      <c r="M36" t="b">
        <v>1</v>
      </c>
      <c r="N36" s="148" t="s">
        <v>1919</v>
      </c>
      <c r="P36" s="148">
        <f t="shared" si="0"/>
        <v>682</v>
      </c>
    </row>
    <row r="37" spans="1:16" x14ac:dyDescent="0.3">
      <c r="A37" t="s">
        <v>2057</v>
      </c>
      <c r="D37" s="148">
        <v>704</v>
      </c>
      <c r="E37" t="s">
        <v>2058</v>
      </c>
      <c r="F37" s="148">
        <v>1</v>
      </c>
      <c r="G37" s="224" t="s">
        <v>1824</v>
      </c>
      <c r="H37" s="220">
        <v>1</v>
      </c>
      <c r="I37" s="220" t="s">
        <v>1916</v>
      </c>
      <c r="J37" t="b">
        <v>1</v>
      </c>
      <c r="K37" t="s">
        <v>1922</v>
      </c>
      <c r="L37" s="148" t="s">
        <v>1918</v>
      </c>
      <c r="M37" t="b">
        <v>0</v>
      </c>
      <c r="N37" s="220" t="s">
        <v>2037</v>
      </c>
      <c r="P37" s="148">
        <f t="shared" si="0"/>
        <v>704</v>
      </c>
    </row>
    <row r="38" spans="1:16" x14ac:dyDescent="0.3">
      <c r="A38" t="s">
        <v>1712</v>
      </c>
      <c r="B38" t="s">
        <v>1941</v>
      </c>
      <c r="C38" s="148" t="s">
        <v>1498</v>
      </c>
      <c r="D38" s="148">
        <v>686</v>
      </c>
      <c r="E38" t="s">
        <v>179</v>
      </c>
      <c r="F38" s="148">
        <v>1</v>
      </c>
      <c r="G38" s="148" t="s">
        <v>1824</v>
      </c>
      <c r="H38" s="148">
        <v>1</v>
      </c>
      <c r="I38" s="148" t="s">
        <v>1916</v>
      </c>
      <c r="J38" t="b">
        <v>1</v>
      </c>
      <c r="K38" t="s">
        <v>1922</v>
      </c>
      <c r="L38" s="148" t="s">
        <v>1918</v>
      </c>
      <c r="M38" t="b">
        <v>1</v>
      </c>
      <c r="N38" s="148" t="s">
        <v>1919</v>
      </c>
      <c r="P38" s="148">
        <f t="shared" si="0"/>
        <v>686</v>
      </c>
    </row>
    <row r="39" spans="1:16" x14ac:dyDescent="0.3">
      <c r="A39" t="s">
        <v>1717</v>
      </c>
      <c r="B39" t="s">
        <v>1944</v>
      </c>
      <c r="C39" s="148" t="s">
        <v>1498</v>
      </c>
      <c r="D39" s="148">
        <v>658</v>
      </c>
      <c r="E39" t="s">
        <v>183</v>
      </c>
      <c r="F39" s="148">
        <v>1</v>
      </c>
      <c r="G39" s="148" t="s">
        <v>1824</v>
      </c>
      <c r="H39" s="148">
        <v>1</v>
      </c>
      <c r="I39" s="148" t="s">
        <v>1916</v>
      </c>
      <c r="J39" t="b">
        <v>1</v>
      </c>
      <c r="K39" t="s">
        <v>1922</v>
      </c>
      <c r="L39" s="148" t="s">
        <v>1918</v>
      </c>
      <c r="M39" t="b">
        <v>1</v>
      </c>
      <c r="N39" s="148" t="s">
        <v>1919</v>
      </c>
      <c r="P39" s="148">
        <f t="shared" si="0"/>
        <v>658</v>
      </c>
    </row>
    <row r="40" spans="1:16" x14ac:dyDescent="0.3">
      <c r="A40" t="s">
        <v>1720</v>
      </c>
      <c r="B40" t="s">
        <v>1943</v>
      </c>
      <c r="C40" s="148" t="s">
        <v>1498</v>
      </c>
      <c r="D40" s="148">
        <v>437</v>
      </c>
      <c r="E40" t="s">
        <v>185</v>
      </c>
      <c r="F40" s="148">
        <v>1</v>
      </c>
      <c r="G40" s="148" t="s">
        <v>1824</v>
      </c>
      <c r="H40" s="148">
        <v>1</v>
      </c>
      <c r="I40" s="148" t="s">
        <v>1916</v>
      </c>
      <c r="J40" t="b">
        <v>1</v>
      </c>
      <c r="K40" t="s">
        <v>1922</v>
      </c>
      <c r="L40" s="148" t="s">
        <v>1918</v>
      </c>
      <c r="M40" t="b">
        <v>1</v>
      </c>
      <c r="N40" s="148" t="s">
        <v>1919</v>
      </c>
      <c r="P40" s="148">
        <f t="shared" si="0"/>
        <v>437</v>
      </c>
    </row>
    <row r="41" spans="1:16" x14ac:dyDescent="0.3">
      <c r="A41" t="s">
        <v>1715</v>
      </c>
      <c r="B41" t="s">
        <v>1942</v>
      </c>
      <c r="C41" s="148">
        <v>3421</v>
      </c>
      <c r="D41" s="148">
        <v>297</v>
      </c>
      <c r="E41" t="s">
        <v>181</v>
      </c>
      <c r="F41" s="148">
        <v>1</v>
      </c>
      <c r="G41" s="148" t="s">
        <v>1824</v>
      </c>
      <c r="H41" s="148">
        <v>1</v>
      </c>
      <c r="I41" s="148" t="s">
        <v>1916</v>
      </c>
      <c r="J41" t="b">
        <v>1</v>
      </c>
      <c r="K41" t="s">
        <v>1922</v>
      </c>
      <c r="L41" s="148" t="s">
        <v>1918</v>
      </c>
      <c r="M41" t="b">
        <v>1</v>
      </c>
      <c r="N41" s="148" t="s">
        <v>1919</v>
      </c>
      <c r="P41" s="148">
        <f t="shared" si="0"/>
        <v>297</v>
      </c>
    </row>
    <row r="42" spans="1:16" x14ac:dyDescent="0.3">
      <c r="A42" t="s">
        <v>1722</v>
      </c>
      <c r="B42" t="s">
        <v>1945</v>
      </c>
      <c r="C42" s="148">
        <v>3465</v>
      </c>
      <c r="D42" s="148">
        <v>368</v>
      </c>
      <c r="E42" t="s">
        <v>187</v>
      </c>
      <c r="F42" s="148">
        <v>1</v>
      </c>
      <c r="G42" s="148" t="s">
        <v>1824</v>
      </c>
      <c r="H42" s="148">
        <v>1</v>
      </c>
      <c r="I42" s="148" t="s">
        <v>1916</v>
      </c>
      <c r="J42" t="b">
        <v>1</v>
      </c>
      <c r="K42" t="s">
        <v>1922</v>
      </c>
      <c r="L42" s="148" t="s">
        <v>1918</v>
      </c>
      <c r="M42" t="b">
        <v>1</v>
      </c>
      <c r="N42" s="148" t="s">
        <v>1919</v>
      </c>
      <c r="P42" s="148">
        <f t="shared" si="0"/>
        <v>368</v>
      </c>
    </row>
    <row r="43" spans="1:16" x14ac:dyDescent="0.3">
      <c r="A43" t="s">
        <v>1698</v>
      </c>
      <c r="C43" s="148">
        <v>3522</v>
      </c>
      <c r="D43" s="148">
        <v>8</v>
      </c>
      <c r="E43" t="s">
        <v>189</v>
      </c>
      <c r="F43" s="148">
        <v>1</v>
      </c>
      <c r="G43" s="148" t="s">
        <v>1824</v>
      </c>
      <c r="H43" s="148">
        <v>1</v>
      </c>
      <c r="J43" t="b">
        <v>1</v>
      </c>
      <c r="K43" t="s">
        <v>1927</v>
      </c>
      <c r="L43" s="148" t="s">
        <v>1918</v>
      </c>
      <c r="M43" t="b">
        <v>0</v>
      </c>
      <c r="N43" s="148" t="s">
        <v>1919</v>
      </c>
      <c r="P43" s="148">
        <f t="shared" si="0"/>
        <v>8</v>
      </c>
    </row>
    <row r="44" spans="1:16" x14ac:dyDescent="0.3">
      <c r="A44" t="s">
        <v>1725</v>
      </c>
      <c r="B44" t="s">
        <v>1946</v>
      </c>
      <c r="C44" s="148" t="s">
        <v>1498</v>
      </c>
      <c r="D44" s="148">
        <v>256</v>
      </c>
      <c r="E44" t="s">
        <v>193</v>
      </c>
      <c r="F44" s="148">
        <v>1</v>
      </c>
      <c r="G44" s="148" t="s">
        <v>1824</v>
      </c>
      <c r="H44" s="148">
        <v>1</v>
      </c>
      <c r="I44" s="148" t="s">
        <v>1916</v>
      </c>
      <c r="J44" t="b">
        <v>1</v>
      </c>
      <c r="K44" t="s">
        <v>1922</v>
      </c>
      <c r="L44" s="148" t="s">
        <v>1918</v>
      </c>
      <c r="M44" t="b">
        <v>1</v>
      </c>
      <c r="N44" s="148" t="s">
        <v>1919</v>
      </c>
      <c r="P44" s="148">
        <f t="shared" si="0"/>
        <v>256</v>
      </c>
    </row>
    <row r="45" spans="1:16" x14ac:dyDescent="0.3">
      <c r="A45" t="s">
        <v>1661</v>
      </c>
      <c r="C45" s="148">
        <v>16955</v>
      </c>
      <c r="D45" s="148">
        <v>108</v>
      </c>
      <c r="E45" t="s">
        <v>769</v>
      </c>
      <c r="F45" s="148">
        <v>1</v>
      </c>
      <c r="G45" s="148" t="s">
        <v>1824</v>
      </c>
      <c r="H45" s="148">
        <v>1</v>
      </c>
      <c r="I45" s="148" t="s">
        <v>1916</v>
      </c>
      <c r="J45" t="b">
        <v>1</v>
      </c>
      <c r="K45" t="s">
        <v>1917</v>
      </c>
      <c r="L45" s="148" t="s">
        <v>1918</v>
      </c>
      <c r="M45" t="b">
        <v>0</v>
      </c>
      <c r="N45" s="148" t="s">
        <v>1919</v>
      </c>
      <c r="P45" s="148">
        <f t="shared" si="0"/>
        <v>108</v>
      </c>
    </row>
    <row r="46" spans="1:16" x14ac:dyDescent="0.3">
      <c r="A46" t="s">
        <v>1623</v>
      </c>
      <c r="C46" s="148">
        <v>18877</v>
      </c>
      <c r="E46" t="s">
        <v>2075</v>
      </c>
      <c r="F46" s="148">
        <v>1</v>
      </c>
      <c r="G46" s="148" t="s">
        <v>1824</v>
      </c>
      <c r="H46" s="148">
        <v>1</v>
      </c>
      <c r="I46" s="148" t="s">
        <v>1456</v>
      </c>
      <c r="J46" t="b">
        <v>0</v>
      </c>
      <c r="K46" t="s">
        <v>1917</v>
      </c>
      <c r="L46" s="148" t="s">
        <v>1456</v>
      </c>
      <c r="M46" t="b">
        <v>0</v>
      </c>
      <c r="N46" s="148" t="s">
        <v>1919</v>
      </c>
      <c r="P46" s="148">
        <f t="shared" si="0"/>
        <v>0</v>
      </c>
    </row>
    <row r="47" spans="1:16" x14ac:dyDescent="0.3">
      <c r="A47" t="s">
        <v>1727</v>
      </c>
      <c r="B47" t="s">
        <v>1947</v>
      </c>
      <c r="C47" s="148" t="s">
        <v>1498</v>
      </c>
      <c r="D47" s="148">
        <v>360</v>
      </c>
      <c r="E47" t="s">
        <v>195</v>
      </c>
      <c r="F47" s="148">
        <v>1</v>
      </c>
      <c r="G47" s="148" t="s">
        <v>1824</v>
      </c>
      <c r="H47" s="148">
        <v>1</v>
      </c>
      <c r="I47" s="148" t="s">
        <v>1916</v>
      </c>
      <c r="J47" t="b">
        <v>1</v>
      </c>
      <c r="K47" t="s">
        <v>1917</v>
      </c>
      <c r="L47" s="148" t="s">
        <v>1918</v>
      </c>
      <c r="M47" t="b">
        <v>1</v>
      </c>
      <c r="N47" s="148" t="s">
        <v>1919</v>
      </c>
      <c r="P47" s="148">
        <f t="shared" si="0"/>
        <v>360</v>
      </c>
    </row>
    <row r="48" spans="1:16" x14ac:dyDescent="0.3">
      <c r="A48" t="s">
        <v>1890</v>
      </c>
      <c r="C48" s="148">
        <v>14811</v>
      </c>
      <c r="E48" s="77" t="s">
        <v>1891</v>
      </c>
      <c r="F48" s="148">
        <v>6</v>
      </c>
      <c r="G48" s="148" t="s">
        <v>1834</v>
      </c>
      <c r="H48" s="148">
        <v>4</v>
      </c>
      <c r="I48" s="148" t="s">
        <v>1456</v>
      </c>
      <c r="J48" t="b">
        <v>0</v>
      </c>
      <c r="K48" s="77" t="s">
        <v>2038</v>
      </c>
      <c r="L48" s="220" t="s">
        <v>1456</v>
      </c>
      <c r="M48" s="77" t="b">
        <v>0</v>
      </c>
      <c r="N48" s="220" t="s">
        <v>2037</v>
      </c>
      <c r="P48" s="148">
        <f t="shared" si="0"/>
        <v>0</v>
      </c>
    </row>
    <row r="49" spans="1:16" x14ac:dyDescent="0.3">
      <c r="A49" t="s">
        <v>1648</v>
      </c>
      <c r="C49" s="148">
        <v>4329</v>
      </c>
      <c r="D49" s="148">
        <v>10</v>
      </c>
      <c r="E49" t="s">
        <v>773</v>
      </c>
      <c r="F49" s="148">
        <v>1</v>
      </c>
      <c r="G49" s="148" t="s">
        <v>1824</v>
      </c>
      <c r="H49" s="148">
        <v>1</v>
      </c>
      <c r="I49" s="148" t="s">
        <v>1916</v>
      </c>
      <c r="J49" t="b">
        <v>1</v>
      </c>
      <c r="K49" t="s">
        <v>1922</v>
      </c>
      <c r="L49" s="148" t="s">
        <v>1918</v>
      </c>
      <c r="M49" t="b">
        <v>0</v>
      </c>
      <c r="N49" s="148" t="s">
        <v>1919</v>
      </c>
      <c r="P49" s="148">
        <f t="shared" si="0"/>
        <v>10</v>
      </c>
    </row>
    <row r="50" spans="1:16" x14ac:dyDescent="0.3">
      <c r="A50" t="s">
        <v>1731</v>
      </c>
      <c r="B50" t="s">
        <v>1948</v>
      </c>
      <c r="C50" s="148">
        <v>40215</v>
      </c>
      <c r="D50" s="148">
        <v>160</v>
      </c>
      <c r="E50" t="s">
        <v>202</v>
      </c>
      <c r="F50" s="148">
        <v>1</v>
      </c>
      <c r="G50" s="148" t="s">
        <v>1824</v>
      </c>
      <c r="H50" s="148">
        <v>1</v>
      </c>
      <c r="I50" s="148" t="s">
        <v>1916</v>
      </c>
      <c r="J50" t="b">
        <v>1</v>
      </c>
      <c r="K50" t="s">
        <v>1927</v>
      </c>
      <c r="L50" s="148" t="s">
        <v>1918</v>
      </c>
      <c r="M50" t="b">
        <v>1</v>
      </c>
      <c r="N50" s="148" t="s">
        <v>1919</v>
      </c>
      <c r="P50" s="148">
        <f t="shared" si="0"/>
        <v>160</v>
      </c>
    </row>
    <row r="51" spans="1:16" x14ac:dyDescent="0.3">
      <c r="A51" t="s">
        <v>1739</v>
      </c>
      <c r="B51" t="s">
        <v>1949</v>
      </c>
      <c r="C51" s="148" t="s">
        <v>1498</v>
      </c>
      <c r="D51" s="148">
        <v>383</v>
      </c>
      <c r="E51" t="s">
        <v>398</v>
      </c>
      <c r="F51" s="148">
        <v>1</v>
      </c>
      <c r="G51" s="148" t="s">
        <v>1824</v>
      </c>
      <c r="H51" s="148">
        <v>1</v>
      </c>
      <c r="I51" s="148" t="s">
        <v>1916</v>
      </c>
      <c r="J51" t="b">
        <v>1</v>
      </c>
      <c r="K51" t="s">
        <v>1917</v>
      </c>
      <c r="L51" s="148" t="s">
        <v>1918</v>
      </c>
      <c r="M51" t="b">
        <v>1</v>
      </c>
      <c r="N51" s="148" t="s">
        <v>1919</v>
      </c>
      <c r="P51" s="148">
        <f t="shared" si="0"/>
        <v>383</v>
      </c>
    </row>
    <row r="52" spans="1:16" x14ac:dyDescent="0.3">
      <c r="A52" t="s">
        <v>1833</v>
      </c>
      <c r="C52" s="148">
        <v>19272</v>
      </c>
      <c r="D52" s="148">
        <v>720</v>
      </c>
      <c r="E52" t="s">
        <v>788</v>
      </c>
      <c r="F52" s="148">
        <v>6</v>
      </c>
      <c r="G52" s="148" t="s">
        <v>1834</v>
      </c>
      <c r="H52" s="148">
        <v>4</v>
      </c>
      <c r="I52" s="148" t="s">
        <v>1916</v>
      </c>
      <c r="J52" t="b">
        <v>1</v>
      </c>
      <c r="K52" t="s">
        <v>2036</v>
      </c>
      <c r="L52" s="148" t="s">
        <v>1918</v>
      </c>
      <c r="M52" t="b">
        <v>0</v>
      </c>
      <c r="N52" s="220" t="s">
        <v>2037</v>
      </c>
      <c r="P52" s="148">
        <f t="shared" si="0"/>
        <v>720</v>
      </c>
    </row>
    <row r="53" spans="1:16" x14ac:dyDescent="0.3">
      <c r="A53" t="s">
        <v>1835</v>
      </c>
      <c r="C53" s="148">
        <v>56389</v>
      </c>
      <c r="D53" s="148">
        <v>726</v>
      </c>
      <c r="E53" t="s">
        <v>791</v>
      </c>
      <c r="F53" s="148">
        <v>1</v>
      </c>
      <c r="G53" s="148" t="s">
        <v>1824</v>
      </c>
      <c r="H53" s="148">
        <v>1</v>
      </c>
      <c r="I53" s="148" t="s">
        <v>1916</v>
      </c>
      <c r="J53" t="b">
        <v>1</v>
      </c>
      <c r="K53" t="s">
        <v>2036</v>
      </c>
      <c r="L53" s="148" t="s">
        <v>1918</v>
      </c>
      <c r="M53" t="b">
        <v>0</v>
      </c>
      <c r="N53" s="220" t="s">
        <v>2037</v>
      </c>
      <c r="P53" s="148">
        <f t="shared" si="0"/>
        <v>726</v>
      </c>
    </row>
    <row r="54" spans="1:16" x14ac:dyDescent="0.3">
      <c r="A54" t="s">
        <v>1836</v>
      </c>
      <c r="C54" s="148">
        <v>58368</v>
      </c>
      <c r="D54" s="148">
        <v>724</v>
      </c>
      <c r="E54" t="s">
        <v>794</v>
      </c>
      <c r="F54" s="148">
        <v>6</v>
      </c>
      <c r="G54" s="148" t="s">
        <v>1834</v>
      </c>
      <c r="H54" s="148">
        <v>4</v>
      </c>
      <c r="I54" s="148" t="s">
        <v>1456</v>
      </c>
      <c r="J54" t="b">
        <v>0</v>
      </c>
      <c r="K54" t="s">
        <v>2035</v>
      </c>
      <c r="L54" s="148" t="s">
        <v>1918</v>
      </c>
      <c r="M54" t="b">
        <v>0</v>
      </c>
      <c r="N54" s="220" t="s">
        <v>2037</v>
      </c>
      <c r="P54" s="148">
        <f t="shared" si="0"/>
        <v>724</v>
      </c>
    </row>
    <row r="55" spans="1:16" x14ac:dyDescent="0.3">
      <c r="A55" t="s">
        <v>1743</v>
      </c>
      <c r="B55" t="s">
        <v>1950</v>
      </c>
      <c r="C55" s="148">
        <v>5553</v>
      </c>
      <c r="D55" s="148">
        <v>320</v>
      </c>
      <c r="E55" t="s">
        <v>206</v>
      </c>
      <c r="F55" s="148">
        <v>1</v>
      </c>
      <c r="G55" s="148" t="s">
        <v>1824</v>
      </c>
      <c r="H55" s="148">
        <v>1</v>
      </c>
      <c r="I55" s="148" t="s">
        <v>1916</v>
      </c>
      <c r="J55" t="b">
        <v>1</v>
      </c>
      <c r="K55" t="s">
        <v>1917</v>
      </c>
      <c r="L55" s="148" t="s">
        <v>1918</v>
      </c>
      <c r="M55" t="b">
        <v>1</v>
      </c>
      <c r="N55" s="148" t="s">
        <v>1919</v>
      </c>
      <c r="P55" s="148">
        <f t="shared" si="0"/>
        <v>320</v>
      </c>
    </row>
    <row r="56" spans="1:16" x14ac:dyDescent="0.3">
      <c r="A56" t="s">
        <v>1743</v>
      </c>
      <c r="B56" t="s">
        <v>1950</v>
      </c>
      <c r="C56" s="148">
        <v>57351</v>
      </c>
      <c r="D56" s="148">
        <v>320</v>
      </c>
      <c r="E56" t="s">
        <v>206</v>
      </c>
      <c r="F56" s="148">
        <v>1</v>
      </c>
      <c r="G56" s="148" t="s">
        <v>1824</v>
      </c>
      <c r="H56" s="148">
        <v>1</v>
      </c>
      <c r="I56" s="148" t="s">
        <v>1916</v>
      </c>
      <c r="J56" t="b">
        <v>1</v>
      </c>
      <c r="K56" t="s">
        <v>1917</v>
      </c>
      <c r="L56" s="148" t="s">
        <v>1918</v>
      </c>
      <c r="M56" t="b">
        <v>1</v>
      </c>
      <c r="N56" s="148" t="s">
        <v>1919</v>
      </c>
      <c r="P56" s="148">
        <f t="shared" si="0"/>
        <v>320</v>
      </c>
    </row>
    <row r="57" spans="1:16" x14ac:dyDescent="0.3">
      <c r="A57" t="s">
        <v>1745</v>
      </c>
      <c r="B57" t="s">
        <v>1951</v>
      </c>
      <c r="C57" s="148" t="s">
        <v>1498</v>
      </c>
      <c r="D57" s="148">
        <v>688</v>
      </c>
      <c r="E57" t="s">
        <v>1952</v>
      </c>
      <c r="F57" s="148">
        <v>1</v>
      </c>
      <c r="G57" s="148" t="s">
        <v>1824</v>
      </c>
      <c r="H57" s="148">
        <v>1</v>
      </c>
      <c r="I57" s="148" t="s">
        <v>1916</v>
      </c>
      <c r="J57" t="b">
        <v>1</v>
      </c>
      <c r="K57" t="s">
        <v>1922</v>
      </c>
      <c r="L57" s="148" t="s">
        <v>1930</v>
      </c>
      <c r="M57" t="b">
        <v>0</v>
      </c>
      <c r="N57" s="148" t="s">
        <v>1919</v>
      </c>
      <c r="P57" s="148">
        <f t="shared" si="0"/>
        <v>688</v>
      </c>
    </row>
    <row r="58" spans="1:16" x14ac:dyDescent="0.3">
      <c r="A58" t="s">
        <v>1747</v>
      </c>
      <c r="B58" t="s">
        <v>1953</v>
      </c>
      <c r="C58" s="148">
        <v>5721</v>
      </c>
      <c r="D58" s="148">
        <v>701</v>
      </c>
      <c r="E58" t="s">
        <v>208</v>
      </c>
      <c r="F58" s="148">
        <v>1</v>
      </c>
      <c r="G58" s="148" t="s">
        <v>1824</v>
      </c>
      <c r="H58" s="148">
        <v>1</v>
      </c>
      <c r="I58" s="148" t="s">
        <v>1916</v>
      </c>
      <c r="J58" t="b">
        <v>1</v>
      </c>
      <c r="K58" t="s">
        <v>1927</v>
      </c>
      <c r="L58" s="148" t="s">
        <v>1918</v>
      </c>
      <c r="M58" t="b">
        <v>1</v>
      </c>
      <c r="N58" s="148" t="s">
        <v>1919</v>
      </c>
      <c r="P58" s="148">
        <f t="shared" si="0"/>
        <v>701</v>
      </c>
    </row>
    <row r="59" spans="1:16" x14ac:dyDescent="0.3">
      <c r="A59" t="s">
        <v>1750</v>
      </c>
      <c r="B59" t="s">
        <v>1954</v>
      </c>
      <c r="C59" s="148" t="s">
        <v>1498</v>
      </c>
      <c r="D59" s="148">
        <v>442</v>
      </c>
      <c r="E59" t="s">
        <v>211</v>
      </c>
      <c r="F59" s="148">
        <v>1</v>
      </c>
      <c r="G59" s="148" t="s">
        <v>1824</v>
      </c>
      <c r="H59" s="148">
        <v>1</v>
      </c>
      <c r="I59" s="148" t="s">
        <v>1916</v>
      </c>
      <c r="J59" t="b">
        <v>1</v>
      </c>
      <c r="K59" t="s">
        <v>1917</v>
      </c>
      <c r="L59" s="148" t="s">
        <v>1918</v>
      </c>
      <c r="M59" t="b">
        <v>1</v>
      </c>
      <c r="N59" s="148" t="s">
        <v>1919</v>
      </c>
      <c r="P59" s="148">
        <f t="shared" si="0"/>
        <v>442</v>
      </c>
    </row>
    <row r="60" spans="1:16" x14ac:dyDescent="0.3">
      <c r="A60" t="s">
        <v>1839</v>
      </c>
      <c r="C60" s="148">
        <v>58422</v>
      </c>
      <c r="E60" t="s">
        <v>213</v>
      </c>
      <c r="F60" s="148">
        <v>7</v>
      </c>
      <c r="G60" s="148" t="s">
        <v>1838</v>
      </c>
      <c r="H60" s="148">
        <v>2</v>
      </c>
      <c r="I60" s="148" t="s">
        <v>1456</v>
      </c>
      <c r="J60" t="b">
        <v>0</v>
      </c>
      <c r="K60" t="s">
        <v>2035</v>
      </c>
      <c r="L60" s="148" t="s">
        <v>1456</v>
      </c>
      <c r="M60" t="b">
        <v>0</v>
      </c>
      <c r="N60" s="148" t="s">
        <v>2034</v>
      </c>
      <c r="P60" s="148">
        <f t="shared" si="0"/>
        <v>0</v>
      </c>
    </row>
    <row r="61" spans="1:16" x14ac:dyDescent="0.3">
      <c r="A61" t="s">
        <v>1729</v>
      </c>
      <c r="B61" t="s">
        <v>1956</v>
      </c>
      <c r="C61" s="148">
        <v>6866</v>
      </c>
      <c r="D61" s="148">
        <v>88</v>
      </c>
      <c r="E61" t="s">
        <v>216</v>
      </c>
      <c r="F61" s="148">
        <v>1</v>
      </c>
      <c r="G61" s="148" t="s">
        <v>1824</v>
      </c>
      <c r="H61" s="148">
        <v>1</v>
      </c>
      <c r="I61" s="148" t="s">
        <v>1925</v>
      </c>
      <c r="J61" t="b">
        <v>1</v>
      </c>
      <c r="K61" t="s">
        <v>1922</v>
      </c>
      <c r="L61" s="148" t="s">
        <v>1918</v>
      </c>
      <c r="M61" t="b">
        <v>1</v>
      </c>
      <c r="N61" s="148" t="s">
        <v>1919</v>
      </c>
      <c r="P61" s="148">
        <f t="shared" si="0"/>
        <v>88</v>
      </c>
    </row>
    <row r="62" spans="1:16" x14ac:dyDescent="0.3">
      <c r="A62" t="s">
        <v>1754</v>
      </c>
      <c r="B62" t="s">
        <v>1955</v>
      </c>
      <c r="C62" s="148">
        <v>6915</v>
      </c>
      <c r="D62" s="148">
        <v>274</v>
      </c>
      <c r="E62" t="s">
        <v>214</v>
      </c>
      <c r="F62" s="148">
        <v>1</v>
      </c>
      <c r="G62" s="148" t="s">
        <v>1824</v>
      </c>
      <c r="H62" s="148">
        <v>1</v>
      </c>
      <c r="I62" s="148" t="s">
        <v>1916</v>
      </c>
      <c r="J62" t="b">
        <v>1</v>
      </c>
      <c r="K62" t="s">
        <v>1917</v>
      </c>
      <c r="L62" s="148" t="s">
        <v>1918</v>
      </c>
      <c r="M62" t="b">
        <v>1</v>
      </c>
      <c r="N62" s="148" t="s">
        <v>1919</v>
      </c>
      <c r="P62" s="148">
        <f t="shared" si="0"/>
        <v>274</v>
      </c>
    </row>
    <row r="63" spans="1:16" x14ac:dyDescent="0.3">
      <c r="A63" t="s">
        <v>2059</v>
      </c>
      <c r="C63" s="148">
        <v>219</v>
      </c>
      <c r="D63" s="148">
        <v>521</v>
      </c>
      <c r="E63" t="s">
        <v>2060</v>
      </c>
      <c r="F63" s="148">
        <v>1</v>
      </c>
      <c r="G63" s="148" t="s">
        <v>1824</v>
      </c>
      <c r="H63" s="148">
        <v>1</v>
      </c>
      <c r="I63" s="220" t="s">
        <v>1925</v>
      </c>
      <c r="J63" t="b">
        <v>1</v>
      </c>
      <c r="K63" t="s">
        <v>1922</v>
      </c>
      <c r="L63" s="148" t="s">
        <v>1918</v>
      </c>
      <c r="M63" t="b">
        <v>0</v>
      </c>
      <c r="N63" s="148" t="s">
        <v>2034</v>
      </c>
      <c r="P63" s="148">
        <f t="shared" si="0"/>
        <v>521</v>
      </c>
    </row>
    <row r="64" spans="1:16" x14ac:dyDescent="0.3">
      <c r="A64" t="s">
        <v>1704</v>
      </c>
      <c r="B64" t="s">
        <v>2047</v>
      </c>
      <c r="C64" s="148">
        <v>56739</v>
      </c>
      <c r="D64" s="148">
        <v>341</v>
      </c>
      <c r="E64" t="s">
        <v>218</v>
      </c>
      <c r="F64" s="148">
        <v>1</v>
      </c>
      <c r="G64" s="148" t="s">
        <v>1824</v>
      </c>
      <c r="H64" s="148">
        <v>1</v>
      </c>
      <c r="I64" s="148" t="s">
        <v>1925</v>
      </c>
      <c r="J64" t="b">
        <v>1</v>
      </c>
      <c r="K64" t="s">
        <v>1922</v>
      </c>
      <c r="L64" s="148" t="s">
        <v>1918</v>
      </c>
      <c r="M64" t="b">
        <v>1</v>
      </c>
      <c r="N64" s="148" t="s">
        <v>1919</v>
      </c>
      <c r="P64" s="148">
        <f t="shared" si="0"/>
        <v>341</v>
      </c>
    </row>
    <row r="65" spans="1:16" x14ac:dyDescent="0.3">
      <c r="A65" t="s">
        <v>1719</v>
      </c>
      <c r="C65" s="148">
        <v>7353</v>
      </c>
      <c r="D65" s="148">
        <v>13</v>
      </c>
      <c r="E65" t="s">
        <v>220</v>
      </c>
      <c r="F65" s="148">
        <v>1</v>
      </c>
      <c r="G65" s="148" t="s">
        <v>1824</v>
      </c>
      <c r="H65" s="148">
        <v>1</v>
      </c>
      <c r="I65" s="148" t="s">
        <v>1925</v>
      </c>
      <c r="J65" t="b">
        <v>1</v>
      </c>
      <c r="K65" t="s">
        <v>1922</v>
      </c>
      <c r="L65" s="148" t="s">
        <v>1918</v>
      </c>
      <c r="M65" t="b">
        <v>0</v>
      </c>
      <c r="N65" s="148" t="s">
        <v>1919</v>
      </c>
      <c r="P65" s="148">
        <f t="shared" si="0"/>
        <v>13</v>
      </c>
    </row>
    <row r="66" spans="1:16" x14ac:dyDescent="0.3">
      <c r="A66" t="s">
        <v>1757</v>
      </c>
      <c r="B66" t="s">
        <v>1957</v>
      </c>
      <c r="C66" s="148" t="s">
        <v>1498</v>
      </c>
      <c r="D66" s="148">
        <v>373</v>
      </c>
      <c r="E66" t="s">
        <v>224</v>
      </c>
      <c r="F66" s="148">
        <v>1</v>
      </c>
      <c r="G66" s="148" t="s">
        <v>1824</v>
      </c>
      <c r="H66" s="148">
        <v>1</v>
      </c>
      <c r="I66" s="148" t="s">
        <v>1916</v>
      </c>
      <c r="J66" t="b">
        <v>1</v>
      </c>
      <c r="K66" t="s">
        <v>1917</v>
      </c>
      <c r="L66" s="148" t="s">
        <v>1918</v>
      </c>
      <c r="M66" t="b">
        <v>1</v>
      </c>
      <c r="N66" s="148" t="s">
        <v>1919</v>
      </c>
      <c r="P66" s="148">
        <f t="shared" si="0"/>
        <v>373</v>
      </c>
    </row>
    <row r="67" spans="1:16" x14ac:dyDescent="0.3">
      <c r="A67" t="s">
        <v>1763</v>
      </c>
      <c r="B67" t="s">
        <v>1958</v>
      </c>
      <c r="C67" s="148">
        <v>7822</v>
      </c>
      <c r="D67" s="148">
        <v>417</v>
      </c>
      <c r="E67" t="s">
        <v>1959</v>
      </c>
      <c r="F67" s="148">
        <v>1</v>
      </c>
      <c r="G67" s="148" t="s">
        <v>1824</v>
      </c>
      <c r="H67" s="148">
        <v>1</v>
      </c>
      <c r="I67" s="148" t="s">
        <v>1925</v>
      </c>
      <c r="J67" t="b">
        <v>1</v>
      </c>
      <c r="K67" t="s">
        <v>1922</v>
      </c>
      <c r="L67" s="148" t="s">
        <v>1930</v>
      </c>
      <c r="M67" t="b">
        <v>0</v>
      </c>
      <c r="N67" s="148" t="s">
        <v>1919</v>
      </c>
      <c r="P67" s="148">
        <f t="shared" si="0"/>
        <v>417</v>
      </c>
    </row>
    <row r="68" spans="1:16" x14ac:dyDescent="0.3">
      <c r="A68" t="s">
        <v>1752</v>
      </c>
      <c r="B68" t="s">
        <v>1960</v>
      </c>
      <c r="C68" s="148">
        <v>7833</v>
      </c>
      <c r="D68" s="148">
        <v>63</v>
      </c>
      <c r="E68" t="s">
        <v>227</v>
      </c>
      <c r="F68" s="148">
        <v>1</v>
      </c>
      <c r="G68" s="148" t="s">
        <v>1824</v>
      </c>
      <c r="H68" s="148">
        <v>1</v>
      </c>
      <c r="I68" s="148" t="s">
        <v>1925</v>
      </c>
      <c r="J68" t="b">
        <v>1</v>
      </c>
      <c r="K68" t="s">
        <v>1922</v>
      </c>
      <c r="L68" s="148" t="s">
        <v>1918</v>
      </c>
      <c r="M68" t="b">
        <v>1</v>
      </c>
      <c r="N68" s="148" t="s">
        <v>1919</v>
      </c>
      <c r="P68" s="148">
        <f t="shared" ref="P68:P76" si="2">D68</f>
        <v>63</v>
      </c>
    </row>
    <row r="69" spans="1:16" x14ac:dyDescent="0.3">
      <c r="A69" s="77" t="s">
        <v>1903</v>
      </c>
      <c r="B69" s="77"/>
      <c r="C69" s="148">
        <v>60222</v>
      </c>
      <c r="D69" s="220">
        <v>760</v>
      </c>
      <c r="E69" s="225" t="s">
        <v>1331</v>
      </c>
      <c r="F69" s="77"/>
      <c r="G69" s="77"/>
      <c r="H69" s="220"/>
      <c r="I69" s="220"/>
      <c r="J69" s="77" t="b">
        <v>1</v>
      </c>
      <c r="K69" s="77" t="s">
        <v>1922</v>
      </c>
      <c r="L69" s="220" t="s">
        <v>1456</v>
      </c>
      <c r="M69" s="77" t="b">
        <v>0</v>
      </c>
      <c r="N69" s="220" t="s">
        <v>2034</v>
      </c>
      <c r="O69" s="77"/>
      <c r="P69" s="148">
        <f t="shared" si="2"/>
        <v>760</v>
      </c>
    </row>
    <row r="70" spans="1:16" x14ac:dyDescent="0.3">
      <c r="A70" t="s">
        <v>1733</v>
      </c>
      <c r="C70" s="148">
        <v>19558</v>
      </c>
      <c r="D70" s="148">
        <v>32</v>
      </c>
      <c r="E70" t="s">
        <v>229</v>
      </c>
      <c r="F70" s="148">
        <v>1</v>
      </c>
      <c r="G70" s="148" t="s">
        <v>1824</v>
      </c>
      <c r="H70" s="148">
        <v>1</v>
      </c>
      <c r="I70" s="148" t="s">
        <v>1925</v>
      </c>
      <c r="J70" t="b">
        <v>1</v>
      </c>
      <c r="K70" t="s">
        <v>1922</v>
      </c>
      <c r="L70" s="148" t="s">
        <v>1918</v>
      </c>
      <c r="M70" t="b">
        <v>0</v>
      </c>
      <c r="N70" s="148" t="s">
        <v>1919</v>
      </c>
      <c r="P70" s="148">
        <f t="shared" si="2"/>
        <v>32</v>
      </c>
    </row>
    <row r="71" spans="1:16" x14ac:dyDescent="0.3">
      <c r="A71" t="s">
        <v>1769</v>
      </c>
      <c r="B71" t="s">
        <v>1961</v>
      </c>
      <c r="C71" s="148">
        <v>9000</v>
      </c>
      <c r="D71" s="148">
        <v>332</v>
      </c>
      <c r="E71" t="s">
        <v>234</v>
      </c>
      <c r="F71" s="148">
        <v>1</v>
      </c>
      <c r="G71" s="148" t="s">
        <v>1824</v>
      </c>
      <c r="H71" s="148">
        <v>1</v>
      </c>
      <c r="I71" s="148" t="s">
        <v>1916</v>
      </c>
      <c r="J71" t="b">
        <v>1</v>
      </c>
      <c r="K71" t="s">
        <v>1917</v>
      </c>
      <c r="L71" s="148" t="s">
        <v>1918</v>
      </c>
      <c r="M71" t="b">
        <v>1</v>
      </c>
      <c r="N71" s="148" t="s">
        <v>1919</v>
      </c>
      <c r="P71" s="148">
        <f t="shared" si="2"/>
        <v>332</v>
      </c>
    </row>
    <row r="72" spans="1:16" x14ac:dyDescent="0.3">
      <c r="A72" t="s">
        <v>1874</v>
      </c>
      <c r="C72" s="148">
        <v>9183</v>
      </c>
      <c r="E72" s="77" t="s">
        <v>1875</v>
      </c>
      <c r="F72" s="148">
        <v>6</v>
      </c>
      <c r="G72" s="148" t="s">
        <v>1834</v>
      </c>
      <c r="H72" s="148">
        <v>4</v>
      </c>
      <c r="I72" s="148" t="s">
        <v>1456</v>
      </c>
      <c r="J72" t="b">
        <v>0</v>
      </c>
      <c r="K72" s="77" t="s">
        <v>2038</v>
      </c>
      <c r="L72" s="220" t="s">
        <v>1456</v>
      </c>
      <c r="M72" s="77" t="b">
        <v>0</v>
      </c>
      <c r="N72" s="220" t="s">
        <v>2037</v>
      </c>
      <c r="P72" s="148">
        <f t="shared" si="2"/>
        <v>0</v>
      </c>
    </row>
    <row r="73" spans="1:16" x14ac:dyDescent="0.3">
      <c r="A73" t="s">
        <v>1773</v>
      </c>
      <c r="B73" t="s">
        <v>1962</v>
      </c>
      <c r="C73" s="148">
        <v>9192</v>
      </c>
      <c r="D73" s="148">
        <v>681</v>
      </c>
      <c r="E73" t="s">
        <v>236</v>
      </c>
      <c r="F73" s="148">
        <v>1</v>
      </c>
      <c r="G73" s="148" t="s">
        <v>1824</v>
      </c>
      <c r="H73" s="148">
        <v>1</v>
      </c>
      <c r="I73" s="148" t="s">
        <v>1916</v>
      </c>
      <c r="J73" t="b">
        <v>1</v>
      </c>
      <c r="K73" t="s">
        <v>1922</v>
      </c>
      <c r="L73" s="148" t="s">
        <v>1918</v>
      </c>
      <c r="M73" t="b">
        <v>1</v>
      </c>
      <c r="N73" s="148" t="s">
        <v>1919</v>
      </c>
      <c r="P73" s="148">
        <f t="shared" si="2"/>
        <v>681</v>
      </c>
    </row>
    <row r="74" spans="1:16" x14ac:dyDescent="0.3">
      <c r="A74" t="s">
        <v>1775</v>
      </c>
      <c r="B74" t="s">
        <v>1963</v>
      </c>
      <c r="C74" s="148">
        <v>9188</v>
      </c>
      <c r="D74" s="148">
        <v>280</v>
      </c>
      <c r="E74" t="s">
        <v>238</v>
      </c>
      <c r="F74" s="148">
        <v>1</v>
      </c>
      <c r="G74" s="148" t="s">
        <v>1824</v>
      </c>
      <c r="H74" s="148">
        <v>1</v>
      </c>
      <c r="I74" s="148" t="s">
        <v>1916</v>
      </c>
      <c r="J74" t="b">
        <v>1</v>
      </c>
      <c r="K74" t="s">
        <v>1927</v>
      </c>
      <c r="L74" s="148" t="s">
        <v>1918</v>
      </c>
      <c r="M74" t="b">
        <v>1</v>
      </c>
      <c r="N74" s="148" t="s">
        <v>1919</v>
      </c>
      <c r="P74" s="148">
        <f t="shared" si="2"/>
        <v>280</v>
      </c>
    </row>
    <row r="75" spans="1:16" x14ac:dyDescent="0.3">
      <c r="A75" t="s">
        <v>1665</v>
      </c>
      <c r="B75" t="s">
        <v>1964</v>
      </c>
      <c r="C75" s="148">
        <v>18963</v>
      </c>
      <c r="D75" s="148">
        <v>240</v>
      </c>
      <c r="E75" t="s">
        <v>240</v>
      </c>
      <c r="F75" s="148">
        <v>1</v>
      </c>
      <c r="G75" s="148" t="s">
        <v>1824</v>
      </c>
      <c r="H75" s="148">
        <v>1</v>
      </c>
      <c r="I75" s="148" t="s">
        <v>1916</v>
      </c>
      <c r="J75" t="b">
        <v>1</v>
      </c>
      <c r="K75" t="s">
        <v>1927</v>
      </c>
      <c r="L75" s="148" t="s">
        <v>1918</v>
      </c>
      <c r="M75" t="b">
        <v>1</v>
      </c>
      <c r="N75" s="148" t="s">
        <v>1919</v>
      </c>
      <c r="O75" t="s">
        <v>1965</v>
      </c>
      <c r="P75" s="148">
        <f t="shared" si="2"/>
        <v>240</v>
      </c>
    </row>
    <row r="76" spans="1:16" x14ac:dyDescent="0.3">
      <c r="A76" t="s">
        <v>1735</v>
      </c>
      <c r="B76" t="s">
        <v>1966</v>
      </c>
      <c r="C76" s="148">
        <v>9416</v>
      </c>
      <c r="D76" s="148">
        <v>369</v>
      </c>
      <c r="E76" t="s">
        <v>245</v>
      </c>
      <c r="F76" s="148">
        <v>1</v>
      </c>
      <c r="G76" s="148" t="s">
        <v>1824</v>
      </c>
      <c r="H76" s="148">
        <v>1</v>
      </c>
      <c r="I76" s="148" t="s">
        <v>1916</v>
      </c>
      <c r="J76" t="b">
        <v>1</v>
      </c>
      <c r="K76" t="s">
        <v>1922</v>
      </c>
      <c r="L76" s="148" t="s">
        <v>1918</v>
      </c>
      <c r="M76" t="b">
        <v>1</v>
      </c>
      <c r="N76" s="148" t="s">
        <v>1919</v>
      </c>
      <c r="P76" s="148">
        <f t="shared" si="2"/>
        <v>369</v>
      </c>
    </row>
    <row r="77" spans="1:16" x14ac:dyDescent="0.3">
      <c r="A77" t="s">
        <v>2061</v>
      </c>
      <c r="E77" t="s">
        <v>1861</v>
      </c>
      <c r="I77" s="148" t="s">
        <v>1456</v>
      </c>
      <c r="J77" t="b">
        <v>0</v>
      </c>
      <c r="L77" s="148" t="s">
        <v>1456</v>
      </c>
      <c r="M77" t="b">
        <v>0</v>
      </c>
    </row>
    <row r="78" spans="1:16" x14ac:dyDescent="0.3">
      <c r="A78" t="s">
        <v>1844</v>
      </c>
      <c r="C78" s="228">
        <v>60223</v>
      </c>
      <c r="E78" s="229" t="s">
        <v>1845</v>
      </c>
      <c r="J78" t="b">
        <v>0</v>
      </c>
      <c r="L78" s="220" t="s">
        <v>1456</v>
      </c>
      <c r="M78" s="77" t="b">
        <v>0</v>
      </c>
      <c r="N78" s="148" t="s">
        <v>2034</v>
      </c>
      <c r="P78" s="148">
        <v>765</v>
      </c>
    </row>
    <row r="79" spans="1:16" x14ac:dyDescent="0.3">
      <c r="A79" t="s">
        <v>1746</v>
      </c>
      <c r="C79" s="148">
        <v>10210</v>
      </c>
      <c r="D79" s="148">
        <v>103</v>
      </c>
      <c r="E79" t="s">
        <v>247</v>
      </c>
      <c r="F79" s="148">
        <v>1</v>
      </c>
      <c r="G79" s="148" t="s">
        <v>1824</v>
      </c>
      <c r="H79" s="148">
        <v>1</v>
      </c>
      <c r="J79" t="b">
        <v>1</v>
      </c>
      <c r="K79" t="s">
        <v>1917</v>
      </c>
      <c r="L79" s="148" t="s">
        <v>1918</v>
      </c>
      <c r="M79" t="b">
        <v>0</v>
      </c>
      <c r="N79" s="148" t="s">
        <v>1919</v>
      </c>
      <c r="P79" s="148">
        <v>399</v>
      </c>
    </row>
    <row r="80" spans="1:16" x14ac:dyDescent="0.3">
      <c r="A80" t="s">
        <v>2044</v>
      </c>
      <c r="B80" t="s">
        <v>2045</v>
      </c>
      <c r="C80" s="148">
        <v>9897</v>
      </c>
      <c r="D80" s="148">
        <v>289</v>
      </c>
      <c r="E80" t="s">
        <v>2046</v>
      </c>
      <c r="F80" s="148">
        <v>1</v>
      </c>
      <c r="G80" s="148" t="s">
        <v>1824</v>
      </c>
      <c r="H80" s="148">
        <v>1</v>
      </c>
      <c r="I80" s="148" t="s">
        <v>1916</v>
      </c>
      <c r="J80" t="b">
        <v>1</v>
      </c>
      <c r="K80" t="s">
        <v>1917</v>
      </c>
      <c r="L80" s="148" t="s">
        <v>1930</v>
      </c>
      <c r="M80" t="b">
        <v>0</v>
      </c>
      <c r="N80" s="148" t="s">
        <v>1919</v>
      </c>
      <c r="P80" s="148">
        <v>395</v>
      </c>
    </row>
    <row r="81" spans="1:16" x14ac:dyDescent="0.3">
      <c r="A81" t="s">
        <v>1783</v>
      </c>
      <c r="B81" t="s">
        <v>1967</v>
      </c>
      <c r="C81" s="148">
        <v>9897</v>
      </c>
      <c r="D81" s="148">
        <v>289</v>
      </c>
      <c r="E81" t="s">
        <v>253</v>
      </c>
      <c r="F81" s="148">
        <v>1</v>
      </c>
      <c r="G81" s="148" t="s">
        <v>1824</v>
      </c>
      <c r="H81" s="148">
        <v>1</v>
      </c>
      <c r="I81" s="148" t="s">
        <v>1916</v>
      </c>
      <c r="J81" t="b">
        <v>1</v>
      </c>
      <c r="K81" t="s">
        <v>1917</v>
      </c>
      <c r="L81" s="148" t="s">
        <v>1918</v>
      </c>
      <c r="M81" t="b">
        <v>1</v>
      </c>
      <c r="N81" s="148" t="s">
        <v>1919</v>
      </c>
      <c r="P81" s="148">
        <v>759</v>
      </c>
    </row>
    <row r="82" spans="1:16" x14ac:dyDescent="0.3">
      <c r="A82" t="s">
        <v>1789</v>
      </c>
      <c r="B82" t="s">
        <v>1968</v>
      </c>
      <c r="C82" s="148" t="s">
        <v>1498</v>
      </c>
      <c r="D82" s="148">
        <v>446</v>
      </c>
      <c r="E82" t="s">
        <v>401</v>
      </c>
      <c r="F82" s="148">
        <v>1</v>
      </c>
      <c r="G82" s="148" t="s">
        <v>1824</v>
      </c>
      <c r="H82" s="148">
        <v>1</v>
      </c>
      <c r="I82" s="148" t="s">
        <v>1916</v>
      </c>
      <c r="J82" t="b">
        <v>1</v>
      </c>
      <c r="K82" t="s">
        <v>1922</v>
      </c>
      <c r="L82" s="148" t="s">
        <v>1918</v>
      </c>
      <c r="M82" t="b">
        <v>1</v>
      </c>
      <c r="N82" s="148" t="s">
        <v>1919</v>
      </c>
      <c r="P82" s="148">
        <v>364</v>
      </c>
    </row>
    <row r="83" spans="1:16" x14ac:dyDescent="0.3">
      <c r="A83" t="s">
        <v>1792</v>
      </c>
      <c r="B83" t="s">
        <v>1969</v>
      </c>
      <c r="C83" s="148" t="s">
        <v>1498</v>
      </c>
      <c r="D83" s="148">
        <v>407</v>
      </c>
      <c r="E83" t="s">
        <v>255</v>
      </c>
      <c r="F83" s="148">
        <v>1</v>
      </c>
      <c r="G83" s="148" t="s">
        <v>1824</v>
      </c>
      <c r="H83" s="148">
        <v>1</v>
      </c>
      <c r="I83" s="148" t="s">
        <v>1916</v>
      </c>
      <c r="J83" t="b">
        <v>1</v>
      </c>
      <c r="K83" t="s">
        <v>1927</v>
      </c>
      <c r="L83" s="148" t="s">
        <v>1930</v>
      </c>
      <c r="M83" t="b">
        <v>0</v>
      </c>
      <c r="N83" s="148" t="s">
        <v>1919</v>
      </c>
      <c r="P83" s="148">
        <v>709</v>
      </c>
    </row>
    <row r="84" spans="1:16" x14ac:dyDescent="0.3">
      <c r="A84" t="s">
        <v>2062</v>
      </c>
      <c r="D84" s="148">
        <v>748</v>
      </c>
      <c r="E84" t="s">
        <v>8</v>
      </c>
      <c r="F84" s="148">
        <v>1</v>
      </c>
      <c r="G84" s="148" t="s">
        <v>1824</v>
      </c>
      <c r="H84" s="148">
        <v>1</v>
      </c>
      <c r="I84" s="148" t="s">
        <v>1916</v>
      </c>
      <c r="J84" t="b">
        <v>1</v>
      </c>
      <c r="K84" t="s">
        <v>1917</v>
      </c>
      <c r="L84" s="148" t="s">
        <v>1918</v>
      </c>
      <c r="M84" t="b">
        <v>0</v>
      </c>
      <c r="N84" s="148" t="s">
        <v>1919</v>
      </c>
      <c r="O84" t="s">
        <v>2063</v>
      </c>
      <c r="P84" s="148">
        <v>410</v>
      </c>
    </row>
    <row r="85" spans="1:16" x14ac:dyDescent="0.3">
      <c r="A85" t="s">
        <v>1761</v>
      </c>
      <c r="C85" s="148">
        <v>10433</v>
      </c>
      <c r="D85" s="148">
        <v>16</v>
      </c>
      <c r="E85" t="s">
        <v>257</v>
      </c>
      <c r="F85" s="148">
        <v>1</v>
      </c>
      <c r="G85" s="148" t="s">
        <v>1824</v>
      </c>
      <c r="H85" s="148">
        <v>1</v>
      </c>
      <c r="I85" s="148" t="s">
        <v>1925</v>
      </c>
      <c r="J85" t="b">
        <v>1</v>
      </c>
      <c r="K85" t="s">
        <v>1927</v>
      </c>
      <c r="L85" s="148" t="s">
        <v>1918</v>
      </c>
      <c r="M85" t="b">
        <v>0</v>
      </c>
      <c r="N85" s="148" t="s">
        <v>1919</v>
      </c>
      <c r="P85" s="148">
        <v>339</v>
      </c>
    </row>
    <row r="86" spans="1:16" x14ac:dyDescent="0.3">
      <c r="A86" t="s">
        <v>1793</v>
      </c>
      <c r="B86" t="s">
        <v>1970</v>
      </c>
      <c r="C86" s="148">
        <v>10455</v>
      </c>
      <c r="D86" s="148">
        <v>660</v>
      </c>
      <c r="E86" t="s">
        <v>258</v>
      </c>
      <c r="F86" s="148">
        <v>1</v>
      </c>
      <c r="G86" s="148" t="s">
        <v>1824</v>
      </c>
      <c r="H86" s="148">
        <v>1</v>
      </c>
      <c r="I86" s="148" t="s">
        <v>1916</v>
      </c>
      <c r="J86" t="b">
        <v>1</v>
      </c>
      <c r="K86" t="s">
        <v>1917</v>
      </c>
      <c r="L86" s="148" t="s">
        <v>1918</v>
      </c>
      <c r="M86" t="b">
        <v>1</v>
      </c>
      <c r="N86" s="148" t="s">
        <v>1919</v>
      </c>
      <c r="P86" s="148">
        <v>394</v>
      </c>
    </row>
    <row r="87" spans="1:16" x14ac:dyDescent="0.3">
      <c r="A87" t="s">
        <v>1799</v>
      </c>
      <c r="B87" t="s">
        <v>1971</v>
      </c>
      <c r="C87" s="148">
        <v>9898</v>
      </c>
      <c r="D87" s="148">
        <v>285</v>
      </c>
      <c r="E87" t="s">
        <v>1280</v>
      </c>
      <c r="F87" s="148">
        <v>1</v>
      </c>
      <c r="G87" s="148" t="s">
        <v>1824</v>
      </c>
      <c r="H87" s="148">
        <v>1</v>
      </c>
      <c r="I87" s="148" t="s">
        <v>1916</v>
      </c>
      <c r="J87" t="b">
        <v>1</v>
      </c>
      <c r="K87" t="s">
        <v>1917</v>
      </c>
      <c r="L87" s="148" t="s">
        <v>1930</v>
      </c>
      <c r="M87" t="b">
        <v>0</v>
      </c>
      <c r="N87" s="148" t="s">
        <v>1919</v>
      </c>
      <c r="P87" s="148">
        <v>447</v>
      </c>
    </row>
    <row r="88" spans="1:16" x14ac:dyDescent="0.3">
      <c r="A88" t="s">
        <v>1801</v>
      </c>
      <c r="B88" t="s">
        <v>1972</v>
      </c>
      <c r="C88" s="148">
        <v>10451</v>
      </c>
      <c r="D88" s="148">
        <v>17</v>
      </c>
      <c r="E88" t="s">
        <v>260</v>
      </c>
      <c r="F88" s="148">
        <v>1</v>
      </c>
      <c r="G88" s="148" t="s">
        <v>1824</v>
      </c>
      <c r="H88" s="148">
        <v>1</v>
      </c>
      <c r="I88" s="148" t="s">
        <v>1916</v>
      </c>
      <c r="J88" t="b">
        <v>1</v>
      </c>
      <c r="K88" t="s">
        <v>1917</v>
      </c>
      <c r="L88" s="148" t="s">
        <v>1918</v>
      </c>
      <c r="M88" t="b">
        <v>1</v>
      </c>
      <c r="N88" s="148" t="s">
        <v>1919</v>
      </c>
      <c r="P88" s="148">
        <v>92</v>
      </c>
    </row>
    <row r="89" spans="1:16" x14ac:dyDescent="0.3">
      <c r="A89" t="s">
        <v>1497</v>
      </c>
      <c r="B89" t="s">
        <v>1973</v>
      </c>
      <c r="C89" s="148" t="s">
        <v>1498</v>
      </c>
      <c r="D89" s="148">
        <v>687</v>
      </c>
      <c r="E89" t="s">
        <v>262</v>
      </c>
      <c r="F89" s="148">
        <v>1</v>
      </c>
      <c r="G89" s="148" t="s">
        <v>1824</v>
      </c>
      <c r="H89" s="148">
        <v>1</v>
      </c>
      <c r="I89" s="148" t="s">
        <v>1916</v>
      </c>
      <c r="J89" t="b">
        <v>1</v>
      </c>
      <c r="K89" t="s">
        <v>1917</v>
      </c>
      <c r="L89" s="148" t="s">
        <v>1918</v>
      </c>
      <c r="M89" t="b">
        <v>1</v>
      </c>
      <c r="N89" s="148" t="s">
        <v>1919</v>
      </c>
      <c r="P89" s="148">
        <v>586</v>
      </c>
    </row>
    <row r="90" spans="1:16" x14ac:dyDescent="0.3">
      <c r="A90" t="s">
        <v>2064</v>
      </c>
      <c r="D90" s="148">
        <v>710</v>
      </c>
      <c r="E90" s="226" t="s">
        <v>2065</v>
      </c>
      <c r="F90" s="148">
        <v>1</v>
      </c>
      <c r="G90" s="148" t="s">
        <v>1824</v>
      </c>
      <c r="H90" s="148">
        <v>1</v>
      </c>
      <c r="I90" s="220" t="s">
        <v>1925</v>
      </c>
      <c r="J90" t="b">
        <v>1</v>
      </c>
      <c r="K90" t="s">
        <v>1922</v>
      </c>
      <c r="L90" s="148" t="s">
        <v>1918</v>
      </c>
      <c r="M90" t="b">
        <v>0</v>
      </c>
      <c r="N90" s="148" t="s">
        <v>1919</v>
      </c>
      <c r="O90" s="77" t="s">
        <v>2066</v>
      </c>
      <c r="P90" s="148">
        <v>684</v>
      </c>
    </row>
    <row r="91" spans="1:16" x14ac:dyDescent="0.3">
      <c r="A91" t="s">
        <v>1500</v>
      </c>
      <c r="B91" t="s">
        <v>1974</v>
      </c>
      <c r="C91" s="148">
        <v>9832</v>
      </c>
      <c r="D91" s="148">
        <v>281</v>
      </c>
      <c r="E91" t="s">
        <v>264</v>
      </c>
      <c r="F91" s="148">
        <v>1</v>
      </c>
      <c r="G91" s="148" t="s">
        <v>1824</v>
      </c>
      <c r="H91" s="148">
        <v>1</v>
      </c>
      <c r="I91" s="148" t="s">
        <v>1916</v>
      </c>
      <c r="J91" t="b">
        <v>1</v>
      </c>
      <c r="K91" t="s">
        <v>1917</v>
      </c>
      <c r="L91" s="148" t="s">
        <v>1918</v>
      </c>
      <c r="M91" t="b">
        <v>1</v>
      </c>
      <c r="N91" s="148" t="s">
        <v>1919</v>
      </c>
      <c r="P91" s="148">
        <v>230</v>
      </c>
    </row>
    <row r="92" spans="1:16" x14ac:dyDescent="0.3">
      <c r="A92" t="s">
        <v>1502</v>
      </c>
      <c r="B92" t="s">
        <v>1975</v>
      </c>
      <c r="C92" s="148">
        <v>10491</v>
      </c>
      <c r="D92" s="148">
        <v>376</v>
      </c>
      <c r="E92" t="s">
        <v>266</v>
      </c>
      <c r="F92" s="148">
        <v>1</v>
      </c>
      <c r="G92" s="148" t="s">
        <v>1824</v>
      </c>
      <c r="H92" s="148">
        <v>1</v>
      </c>
      <c r="I92" s="148" t="s">
        <v>1916</v>
      </c>
      <c r="J92" t="b">
        <v>1</v>
      </c>
      <c r="K92" t="s">
        <v>1917</v>
      </c>
      <c r="L92" s="148" t="s">
        <v>1918</v>
      </c>
      <c r="M92" t="b">
        <v>1</v>
      </c>
      <c r="N92" s="148" t="s">
        <v>1919</v>
      </c>
      <c r="P92" s="148">
        <v>72</v>
      </c>
    </row>
    <row r="93" spans="1:16" x14ac:dyDescent="0.3">
      <c r="A93" t="s">
        <v>1504</v>
      </c>
      <c r="B93" t="s">
        <v>1976</v>
      </c>
      <c r="C93" s="148">
        <v>10716</v>
      </c>
      <c r="D93" s="148">
        <v>353</v>
      </c>
      <c r="E93" t="s">
        <v>268</v>
      </c>
      <c r="F93" s="148">
        <v>1</v>
      </c>
      <c r="G93" s="148" t="s">
        <v>1824</v>
      </c>
      <c r="H93" s="148">
        <v>1</v>
      </c>
      <c r="I93" s="148" t="s">
        <v>1916</v>
      </c>
      <c r="J93" t="b">
        <v>1</v>
      </c>
      <c r="K93" t="s">
        <v>1917</v>
      </c>
      <c r="L93" s="148" t="s">
        <v>1918</v>
      </c>
      <c r="M93" t="b">
        <v>1</v>
      </c>
      <c r="N93" s="148" t="s">
        <v>1919</v>
      </c>
      <c r="P93" s="148">
        <v>61</v>
      </c>
    </row>
    <row r="94" spans="1:16" x14ac:dyDescent="0.3">
      <c r="A94" t="s">
        <v>1506</v>
      </c>
      <c r="B94" t="s">
        <v>1977</v>
      </c>
      <c r="C94" s="148" t="s">
        <v>1498</v>
      </c>
      <c r="D94" s="148">
        <v>330</v>
      </c>
      <c r="E94" t="s">
        <v>270</v>
      </c>
      <c r="F94" s="148">
        <v>1</v>
      </c>
      <c r="G94" s="148" t="s">
        <v>1824</v>
      </c>
      <c r="H94" s="148">
        <v>1</v>
      </c>
      <c r="I94" s="148" t="s">
        <v>1916</v>
      </c>
      <c r="J94" t="b">
        <v>1</v>
      </c>
      <c r="K94" t="s">
        <v>1917</v>
      </c>
      <c r="L94" s="148" t="s">
        <v>1918</v>
      </c>
      <c r="M94" t="b">
        <v>1</v>
      </c>
      <c r="N94" s="148" t="s">
        <v>1919</v>
      </c>
      <c r="P94" s="148">
        <v>363</v>
      </c>
    </row>
    <row r="95" spans="1:16" x14ac:dyDescent="0.3">
      <c r="A95" t="s">
        <v>1508</v>
      </c>
      <c r="B95" t="s">
        <v>1978</v>
      </c>
      <c r="C95" s="148" t="s">
        <v>1498</v>
      </c>
      <c r="D95" s="148">
        <v>570</v>
      </c>
      <c r="E95" t="s">
        <v>403</v>
      </c>
      <c r="F95" s="148">
        <v>1</v>
      </c>
      <c r="G95" s="148" t="s">
        <v>1824</v>
      </c>
      <c r="H95" s="148">
        <v>1</v>
      </c>
      <c r="I95" s="148" t="s">
        <v>1916</v>
      </c>
      <c r="J95" t="b">
        <v>1</v>
      </c>
      <c r="K95" t="s">
        <v>1917</v>
      </c>
      <c r="L95" s="148" t="s">
        <v>1918</v>
      </c>
      <c r="M95" t="b">
        <v>1</v>
      </c>
      <c r="N95" s="148" t="s">
        <v>1919</v>
      </c>
      <c r="P95" s="148">
        <v>664</v>
      </c>
    </row>
    <row r="96" spans="1:16" x14ac:dyDescent="0.3">
      <c r="A96" t="s">
        <v>1511</v>
      </c>
      <c r="B96" t="s">
        <v>1979</v>
      </c>
      <c r="C96" s="148">
        <v>11591</v>
      </c>
      <c r="D96" s="148">
        <v>264</v>
      </c>
      <c r="E96" t="s">
        <v>1273</v>
      </c>
      <c r="F96" s="148">
        <v>1</v>
      </c>
      <c r="G96" s="148" t="s">
        <v>1824</v>
      </c>
      <c r="H96" s="148">
        <v>1</v>
      </c>
      <c r="I96" s="148" t="s">
        <v>1925</v>
      </c>
      <c r="J96" t="b">
        <v>1</v>
      </c>
      <c r="K96" t="s">
        <v>1922</v>
      </c>
      <c r="L96" s="148" t="s">
        <v>1930</v>
      </c>
      <c r="M96" t="b">
        <v>0</v>
      </c>
      <c r="N96" s="148" t="s">
        <v>1919</v>
      </c>
      <c r="P96" s="148">
        <v>344</v>
      </c>
    </row>
    <row r="97" spans="1:16" x14ac:dyDescent="0.3">
      <c r="A97" t="s">
        <v>1513</v>
      </c>
      <c r="B97" t="s">
        <v>1980</v>
      </c>
      <c r="C97" s="148">
        <v>26317</v>
      </c>
      <c r="D97" s="148">
        <v>321</v>
      </c>
      <c r="E97" t="s">
        <v>272</v>
      </c>
      <c r="F97" s="148">
        <v>1</v>
      </c>
      <c r="G97" s="148" t="s">
        <v>1824</v>
      </c>
      <c r="H97" s="148">
        <v>1</v>
      </c>
      <c r="I97" s="148" t="s">
        <v>1916</v>
      </c>
      <c r="J97" t="b">
        <v>1</v>
      </c>
      <c r="K97" t="s">
        <v>1922</v>
      </c>
      <c r="L97" s="148" t="s">
        <v>1918</v>
      </c>
      <c r="M97" t="b">
        <v>1</v>
      </c>
      <c r="N97" s="148" t="s">
        <v>1919</v>
      </c>
      <c r="P97" s="148">
        <v>729</v>
      </c>
    </row>
    <row r="98" spans="1:16" x14ac:dyDescent="0.3">
      <c r="A98" t="s">
        <v>1772</v>
      </c>
      <c r="C98" s="148">
        <v>11824</v>
      </c>
      <c r="D98" s="148">
        <v>18</v>
      </c>
      <c r="E98" t="s">
        <v>894</v>
      </c>
      <c r="F98" s="148">
        <v>1</v>
      </c>
      <c r="G98" s="148" t="s">
        <v>1824</v>
      </c>
      <c r="H98" s="148">
        <v>1</v>
      </c>
      <c r="I98" s="148" t="s">
        <v>1925</v>
      </c>
      <c r="J98" t="b">
        <v>1</v>
      </c>
      <c r="K98" t="s">
        <v>1927</v>
      </c>
      <c r="L98" s="148" t="s">
        <v>1918</v>
      </c>
      <c r="M98" t="b">
        <v>0</v>
      </c>
      <c r="N98" s="148" t="s">
        <v>1919</v>
      </c>
      <c r="P98" s="148">
        <v>242</v>
      </c>
    </row>
    <row r="99" spans="1:16" x14ac:dyDescent="0.3">
      <c r="A99" t="s">
        <v>1518</v>
      </c>
      <c r="B99" t="s">
        <v>1981</v>
      </c>
      <c r="C99" s="148">
        <v>12119</v>
      </c>
      <c r="D99" s="148">
        <v>44</v>
      </c>
      <c r="E99" t="s">
        <v>274</v>
      </c>
      <c r="F99" s="148">
        <v>1</v>
      </c>
      <c r="G99" s="148" t="s">
        <v>1824</v>
      </c>
      <c r="H99" s="148">
        <v>1</v>
      </c>
      <c r="I99" s="148" t="s">
        <v>1925</v>
      </c>
      <c r="J99" t="b">
        <v>1</v>
      </c>
      <c r="K99" t="s">
        <v>1922</v>
      </c>
      <c r="L99" s="148" t="s">
        <v>1918</v>
      </c>
      <c r="M99" t="b">
        <v>1</v>
      </c>
      <c r="N99" s="148" t="s">
        <v>1919</v>
      </c>
      <c r="P99" s="148">
        <v>106</v>
      </c>
    </row>
    <row r="100" spans="1:16" x14ac:dyDescent="0.3">
      <c r="A100" t="s">
        <v>1654</v>
      </c>
      <c r="C100" s="148">
        <v>12385</v>
      </c>
      <c r="E100" t="s">
        <v>276</v>
      </c>
      <c r="F100" s="148">
        <v>1</v>
      </c>
      <c r="G100" s="148" t="s">
        <v>1824</v>
      </c>
      <c r="H100" s="148">
        <v>1</v>
      </c>
      <c r="I100" s="148" t="s">
        <v>1456</v>
      </c>
      <c r="J100" t="b">
        <v>0</v>
      </c>
      <c r="K100" t="s">
        <v>1922</v>
      </c>
      <c r="L100" s="148" t="s">
        <v>1456</v>
      </c>
      <c r="M100" t="b">
        <v>0</v>
      </c>
      <c r="N100" s="148" t="s">
        <v>1919</v>
      </c>
      <c r="O100" t="s">
        <v>2032</v>
      </c>
      <c r="P100" s="148">
        <v>741</v>
      </c>
    </row>
    <row r="101" spans="1:16" x14ac:dyDescent="0.3">
      <c r="A101" t="s">
        <v>1583</v>
      </c>
      <c r="B101" t="s">
        <v>1982</v>
      </c>
      <c r="C101" s="148">
        <v>12485</v>
      </c>
      <c r="D101" s="148">
        <v>343</v>
      </c>
      <c r="E101" t="s">
        <v>281</v>
      </c>
      <c r="F101" s="148">
        <v>1</v>
      </c>
      <c r="G101" s="148" t="s">
        <v>1824</v>
      </c>
      <c r="H101" s="148">
        <v>1</v>
      </c>
      <c r="I101" s="148" t="s">
        <v>1925</v>
      </c>
      <c r="J101" t="b">
        <v>1</v>
      </c>
      <c r="K101" t="s">
        <v>1927</v>
      </c>
      <c r="L101" s="148" t="s">
        <v>1918</v>
      </c>
      <c r="M101" t="b">
        <v>1</v>
      </c>
      <c r="N101" s="148" t="s">
        <v>1919</v>
      </c>
      <c r="P101" s="148">
        <v>375</v>
      </c>
    </row>
    <row r="102" spans="1:16" x14ac:dyDescent="0.3">
      <c r="A102" t="s">
        <v>1525</v>
      </c>
      <c r="B102" t="s">
        <v>1983</v>
      </c>
      <c r="C102" s="148">
        <v>13201</v>
      </c>
      <c r="D102" s="148">
        <v>22</v>
      </c>
      <c r="E102" t="s">
        <v>287</v>
      </c>
      <c r="F102" s="148">
        <v>1</v>
      </c>
      <c r="G102" s="148" t="s">
        <v>1824</v>
      </c>
      <c r="H102" s="148">
        <v>1</v>
      </c>
      <c r="I102" s="148" t="s">
        <v>1916</v>
      </c>
      <c r="J102" t="b">
        <v>1</v>
      </c>
      <c r="K102" t="s">
        <v>1927</v>
      </c>
      <c r="L102" s="148" t="s">
        <v>1918</v>
      </c>
      <c r="M102" t="b">
        <v>1</v>
      </c>
      <c r="N102" s="148" t="s">
        <v>1919</v>
      </c>
      <c r="P102" s="148">
        <v>663</v>
      </c>
    </row>
    <row r="103" spans="1:16" x14ac:dyDescent="0.3">
      <c r="A103" t="s">
        <v>1527</v>
      </c>
      <c r="B103" t="s">
        <v>1984</v>
      </c>
      <c r="C103" s="148">
        <v>13211</v>
      </c>
      <c r="D103" s="148">
        <v>319</v>
      </c>
      <c r="E103" t="s">
        <v>289</v>
      </c>
      <c r="F103" s="148">
        <v>1</v>
      </c>
      <c r="G103" s="148" t="s">
        <v>1824</v>
      </c>
      <c r="H103" s="148">
        <v>1</v>
      </c>
      <c r="I103" s="148" t="s">
        <v>1916</v>
      </c>
      <c r="J103" t="b">
        <v>1</v>
      </c>
      <c r="K103" t="s">
        <v>1922</v>
      </c>
      <c r="L103" s="148" t="s">
        <v>1918</v>
      </c>
      <c r="M103" t="b">
        <v>1</v>
      </c>
      <c r="N103" s="148" t="s">
        <v>1919</v>
      </c>
      <c r="P103" s="148">
        <v>409</v>
      </c>
    </row>
    <row r="104" spans="1:16" x14ac:dyDescent="0.3">
      <c r="A104" t="s">
        <v>1529</v>
      </c>
      <c r="B104" t="s">
        <v>1985</v>
      </c>
      <c r="C104" s="148" t="s">
        <v>1498</v>
      </c>
      <c r="D104" s="148">
        <v>625</v>
      </c>
      <c r="E104" t="s">
        <v>406</v>
      </c>
      <c r="F104" s="148">
        <v>1</v>
      </c>
      <c r="G104" s="148" t="s">
        <v>1824</v>
      </c>
      <c r="H104" s="148">
        <v>1</v>
      </c>
      <c r="I104" s="148" t="s">
        <v>1916</v>
      </c>
      <c r="J104" t="b">
        <v>1</v>
      </c>
      <c r="K104" t="s">
        <v>1917</v>
      </c>
      <c r="L104" s="148" t="s">
        <v>1918</v>
      </c>
      <c r="M104" t="b">
        <v>1</v>
      </c>
      <c r="N104" s="148" t="s">
        <v>1919</v>
      </c>
      <c r="P104" s="148">
        <v>53</v>
      </c>
    </row>
    <row r="105" spans="1:16" x14ac:dyDescent="0.3">
      <c r="A105" t="s">
        <v>1710</v>
      </c>
      <c r="B105" t="s">
        <v>1986</v>
      </c>
      <c r="C105" s="148">
        <v>3422</v>
      </c>
      <c r="D105" s="148">
        <v>365</v>
      </c>
      <c r="E105" t="s">
        <v>291</v>
      </c>
      <c r="F105" s="148">
        <v>1</v>
      </c>
      <c r="G105" s="148" t="s">
        <v>1824</v>
      </c>
      <c r="H105" s="148">
        <v>1</v>
      </c>
      <c r="I105" s="148" t="s">
        <v>1916</v>
      </c>
      <c r="J105" t="b">
        <v>1</v>
      </c>
      <c r="K105" t="s">
        <v>1922</v>
      </c>
      <c r="L105" s="148" t="s">
        <v>1918</v>
      </c>
      <c r="M105" t="b">
        <v>1</v>
      </c>
      <c r="N105" s="148" t="s">
        <v>1919</v>
      </c>
      <c r="P105" s="148">
        <v>10</v>
      </c>
    </row>
    <row r="106" spans="1:16" x14ac:dyDescent="0.3">
      <c r="A106" t="s">
        <v>1564</v>
      </c>
      <c r="B106" t="s">
        <v>1997</v>
      </c>
      <c r="C106" s="148">
        <v>14832</v>
      </c>
      <c r="D106" s="148">
        <v>659</v>
      </c>
      <c r="E106" t="s">
        <v>293</v>
      </c>
      <c r="F106" s="148">
        <v>1</v>
      </c>
      <c r="G106" s="148" t="s">
        <v>1824</v>
      </c>
      <c r="H106" s="148">
        <v>1</v>
      </c>
      <c r="I106" s="148" t="s">
        <v>1916</v>
      </c>
      <c r="J106" t="b">
        <v>1</v>
      </c>
      <c r="K106" t="s">
        <v>1917</v>
      </c>
      <c r="L106" s="148" t="s">
        <v>1918</v>
      </c>
      <c r="M106" t="b">
        <v>1</v>
      </c>
      <c r="N106" s="148" t="s">
        <v>1919</v>
      </c>
      <c r="P106" s="148">
        <v>13</v>
      </c>
    </row>
    <row r="107" spans="1:16" x14ac:dyDescent="0.3">
      <c r="A107" t="s">
        <v>1534</v>
      </c>
      <c r="B107" t="s">
        <v>1987</v>
      </c>
      <c r="C107" s="148">
        <v>13477</v>
      </c>
      <c r="D107" s="148">
        <v>340</v>
      </c>
      <c r="E107" t="s">
        <v>295</v>
      </c>
      <c r="F107" s="148">
        <v>1</v>
      </c>
      <c r="G107" s="148" t="s">
        <v>1824</v>
      </c>
      <c r="H107" s="148">
        <v>1</v>
      </c>
      <c r="I107" s="148" t="s">
        <v>1916</v>
      </c>
      <c r="J107" t="b">
        <v>1</v>
      </c>
      <c r="K107" t="s">
        <v>1927</v>
      </c>
      <c r="L107" s="148" t="s">
        <v>1918</v>
      </c>
      <c r="M107" t="b">
        <v>1</v>
      </c>
      <c r="N107" s="148" t="s">
        <v>1919</v>
      </c>
      <c r="P107" s="148">
        <v>32</v>
      </c>
    </row>
    <row r="108" spans="1:16" x14ac:dyDescent="0.3">
      <c r="A108" t="s">
        <v>1795</v>
      </c>
      <c r="B108" t="s">
        <v>1988</v>
      </c>
      <c r="C108" s="148" t="s">
        <v>1498</v>
      </c>
      <c r="D108" s="148">
        <v>661</v>
      </c>
      <c r="E108" t="s">
        <v>297</v>
      </c>
      <c r="F108" s="148">
        <v>1</v>
      </c>
      <c r="G108" s="148" t="s">
        <v>1824</v>
      </c>
      <c r="H108" s="148">
        <v>1</v>
      </c>
      <c r="I108" s="148" t="s">
        <v>1916</v>
      </c>
      <c r="J108" t="b">
        <v>1</v>
      </c>
      <c r="K108" t="s">
        <v>1922</v>
      </c>
      <c r="L108" s="148" t="s">
        <v>1918</v>
      </c>
      <c r="M108" t="b">
        <v>1</v>
      </c>
      <c r="N108" s="148" t="s">
        <v>1919</v>
      </c>
      <c r="P108" s="148">
        <v>16</v>
      </c>
    </row>
    <row r="109" spans="1:16" x14ac:dyDescent="0.3">
      <c r="A109" t="s">
        <v>1540</v>
      </c>
      <c r="B109" t="s">
        <v>1989</v>
      </c>
      <c r="C109" s="148" t="s">
        <v>1498</v>
      </c>
      <c r="D109" s="148">
        <v>416</v>
      </c>
      <c r="E109" t="s">
        <v>299</v>
      </c>
      <c r="F109" s="148">
        <v>1</v>
      </c>
      <c r="G109" s="148" t="s">
        <v>1824</v>
      </c>
      <c r="H109" s="148">
        <v>1</v>
      </c>
      <c r="I109" s="148" t="s">
        <v>1916</v>
      </c>
      <c r="J109" t="b">
        <v>1</v>
      </c>
      <c r="K109" t="s">
        <v>1917</v>
      </c>
      <c r="L109" s="148" t="s">
        <v>1918</v>
      </c>
      <c r="M109" t="b">
        <v>1</v>
      </c>
      <c r="N109" s="148" t="s">
        <v>1919</v>
      </c>
      <c r="P109" s="148">
        <v>18</v>
      </c>
    </row>
    <row r="110" spans="1:16" x14ac:dyDescent="0.3">
      <c r="A110" t="s">
        <v>1545</v>
      </c>
      <c r="B110" t="s">
        <v>1990</v>
      </c>
      <c r="C110" s="148">
        <v>13642</v>
      </c>
      <c r="D110" s="148">
        <v>150</v>
      </c>
      <c r="E110" t="s">
        <v>301</v>
      </c>
      <c r="F110" s="148">
        <v>1</v>
      </c>
      <c r="G110" s="148" t="s">
        <v>1824</v>
      </c>
      <c r="H110" s="148">
        <v>1</v>
      </c>
      <c r="I110" s="148" t="s">
        <v>1916</v>
      </c>
      <c r="J110" t="b">
        <v>1</v>
      </c>
      <c r="K110" t="s">
        <v>1922</v>
      </c>
      <c r="L110" s="148" t="s">
        <v>1918</v>
      </c>
      <c r="M110" t="b">
        <v>1</v>
      </c>
      <c r="N110" s="148" t="s">
        <v>1919</v>
      </c>
    </row>
    <row r="111" spans="1:16" x14ac:dyDescent="0.3">
      <c r="A111" t="s">
        <v>1551</v>
      </c>
      <c r="B111" t="s">
        <v>1991</v>
      </c>
      <c r="C111" s="148">
        <v>26616</v>
      </c>
      <c r="D111" s="148">
        <v>254</v>
      </c>
      <c r="E111" t="s">
        <v>303</v>
      </c>
      <c r="F111" s="148">
        <v>1</v>
      </c>
      <c r="G111" s="148" t="s">
        <v>1824</v>
      </c>
      <c r="H111" s="148">
        <v>1</v>
      </c>
      <c r="I111" s="148" t="s">
        <v>1916</v>
      </c>
      <c r="J111" t="b">
        <v>1</v>
      </c>
      <c r="K111" t="s">
        <v>1917</v>
      </c>
      <c r="L111" s="148" t="s">
        <v>1918</v>
      </c>
      <c r="M111" t="b">
        <v>1</v>
      </c>
      <c r="N111" s="148" t="s">
        <v>1919</v>
      </c>
      <c r="P111" s="148">
        <v>121</v>
      </c>
    </row>
    <row r="112" spans="1:16" x14ac:dyDescent="0.3">
      <c r="A112" t="s">
        <v>1675</v>
      </c>
      <c r="C112" s="148">
        <v>13880</v>
      </c>
      <c r="E112" s="26" t="s">
        <v>1676</v>
      </c>
      <c r="P112" s="148">
        <v>212</v>
      </c>
    </row>
    <row r="113" spans="1:16" x14ac:dyDescent="0.3">
      <c r="A113" t="s">
        <v>1554</v>
      </c>
      <c r="B113" t="s">
        <v>1992</v>
      </c>
      <c r="C113" s="148" t="s">
        <v>1498</v>
      </c>
      <c r="D113" s="148">
        <v>408</v>
      </c>
      <c r="E113" t="s">
        <v>311</v>
      </c>
      <c r="F113" s="148">
        <v>1</v>
      </c>
      <c r="G113" s="148" t="s">
        <v>1824</v>
      </c>
      <c r="H113" s="148">
        <v>1</v>
      </c>
      <c r="I113" s="148" t="s">
        <v>1916</v>
      </c>
      <c r="J113" t="b">
        <v>1</v>
      </c>
      <c r="K113" t="s">
        <v>1917</v>
      </c>
      <c r="L113" s="148" t="s">
        <v>1918</v>
      </c>
      <c r="M113" t="b">
        <v>1</v>
      </c>
      <c r="N113" s="148" t="s">
        <v>1919</v>
      </c>
      <c r="P113" s="148">
        <v>108</v>
      </c>
    </row>
    <row r="114" spans="1:16" x14ac:dyDescent="0.3">
      <c r="A114" t="s">
        <v>1737</v>
      </c>
      <c r="B114" t="s">
        <v>1993</v>
      </c>
      <c r="C114" s="148">
        <v>13870</v>
      </c>
      <c r="D114" s="148">
        <v>45</v>
      </c>
      <c r="E114" t="s">
        <v>313</v>
      </c>
      <c r="F114" s="148">
        <v>1</v>
      </c>
      <c r="G114" s="148" t="s">
        <v>1824</v>
      </c>
      <c r="H114" s="148">
        <v>1</v>
      </c>
      <c r="I114" s="148" t="s">
        <v>1916</v>
      </c>
      <c r="J114" t="b">
        <v>1</v>
      </c>
      <c r="K114" t="s">
        <v>1927</v>
      </c>
      <c r="L114" s="148" t="s">
        <v>1918</v>
      </c>
      <c r="M114" t="b">
        <v>1</v>
      </c>
      <c r="N114" s="148" t="s">
        <v>1919</v>
      </c>
      <c r="P114" s="148">
        <v>640</v>
      </c>
    </row>
    <row r="115" spans="1:16" x14ac:dyDescent="0.3">
      <c r="A115" t="s">
        <v>1887</v>
      </c>
      <c r="C115" s="148">
        <v>13972</v>
      </c>
      <c r="E115" s="77" t="s">
        <v>1888</v>
      </c>
      <c r="F115" s="148">
        <v>6</v>
      </c>
      <c r="G115" s="148" t="s">
        <v>1834</v>
      </c>
      <c r="H115" s="148">
        <v>4</v>
      </c>
      <c r="I115" s="148" t="s">
        <v>1456</v>
      </c>
      <c r="J115" t="b">
        <v>0</v>
      </c>
      <c r="K115" s="77" t="s">
        <v>2038</v>
      </c>
      <c r="L115" s="220" t="s">
        <v>1456</v>
      </c>
      <c r="M115" s="77" t="b">
        <v>0</v>
      </c>
      <c r="N115" s="220" t="s">
        <v>2037</v>
      </c>
      <c r="P115" s="148">
        <v>742</v>
      </c>
    </row>
    <row r="116" spans="1:16" x14ac:dyDescent="0.3">
      <c r="A116" t="s">
        <v>1871</v>
      </c>
      <c r="C116" s="148">
        <v>14313</v>
      </c>
      <c r="E116" s="77" t="s">
        <v>1872</v>
      </c>
      <c r="F116" s="148">
        <v>6</v>
      </c>
      <c r="G116" s="148" t="s">
        <v>1834</v>
      </c>
      <c r="H116" s="148">
        <v>4</v>
      </c>
      <c r="I116" s="148" t="s">
        <v>1456</v>
      </c>
      <c r="J116" t="b">
        <v>0</v>
      </c>
      <c r="K116" s="77" t="s">
        <v>2038</v>
      </c>
      <c r="L116" s="220" t="s">
        <v>1456</v>
      </c>
      <c r="M116" s="77" t="b">
        <v>0</v>
      </c>
      <c r="N116" s="220" t="s">
        <v>2037</v>
      </c>
      <c r="P116" s="148">
        <v>520</v>
      </c>
    </row>
    <row r="117" spans="1:16" x14ac:dyDescent="0.3">
      <c r="A117" t="s">
        <v>1558</v>
      </c>
      <c r="B117" t="s">
        <v>1994</v>
      </c>
      <c r="C117" s="148">
        <v>14234</v>
      </c>
      <c r="D117" s="148">
        <v>357</v>
      </c>
      <c r="E117" t="s">
        <v>315</v>
      </c>
      <c r="F117" s="148">
        <v>1</v>
      </c>
      <c r="G117" s="148" t="s">
        <v>1824</v>
      </c>
      <c r="H117" s="148">
        <v>1</v>
      </c>
      <c r="I117" s="148" t="s">
        <v>1916</v>
      </c>
      <c r="J117" t="b">
        <v>1</v>
      </c>
      <c r="K117" t="s">
        <v>1917</v>
      </c>
      <c r="L117" s="148" t="s">
        <v>1918</v>
      </c>
      <c r="M117" t="b">
        <v>1</v>
      </c>
      <c r="N117" s="148" t="s">
        <v>1919</v>
      </c>
    </row>
    <row r="118" spans="1:16" x14ac:dyDescent="0.3">
      <c r="A118" t="s">
        <v>1785</v>
      </c>
      <c r="C118" s="148">
        <v>26754</v>
      </c>
      <c r="D118" s="148">
        <v>91</v>
      </c>
      <c r="E118" t="s">
        <v>2043</v>
      </c>
      <c r="J118" t="b">
        <v>1</v>
      </c>
      <c r="K118" t="s">
        <v>1917</v>
      </c>
      <c r="L118" s="148" t="s">
        <v>1918</v>
      </c>
      <c r="M118" t="b">
        <v>0</v>
      </c>
      <c r="N118" s="148" t="s">
        <v>1919</v>
      </c>
      <c r="P118" s="148">
        <v>720</v>
      </c>
    </row>
    <row r="119" spans="1:16" x14ac:dyDescent="0.3">
      <c r="A119" t="s">
        <v>1848</v>
      </c>
      <c r="E119" t="s">
        <v>1849</v>
      </c>
      <c r="F119" s="148"/>
      <c r="G119" s="148"/>
      <c r="I119" s="148" t="s">
        <v>1456</v>
      </c>
      <c r="J119" t="b">
        <v>0</v>
      </c>
      <c r="L119" s="148" t="s">
        <v>1456</v>
      </c>
      <c r="M119" t="b">
        <v>0</v>
      </c>
      <c r="N119" s="220" t="s">
        <v>2037</v>
      </c>
      <c r="O119" t="s">
        <v>2067</v>
      </c>
      <c r="P119" s="148">
        <v>227</v>
      </c>
    </row>
    <row r="120" spans="1:16" x14ac:dyDescent="0.3">
      <c r="A120" t="s">
        <v>1560</v>
      </c>
      <c r="B120" t="s">
        <v>1995</v>
      </c>
      <c r="C120" s="148">
        <v>14633</v>
      </c>
      <c r="D120" s="148">
        <v>662</v>
      </c>
      <c r="E120" t="s">
        <v>317</v>
      </c>
      <c r="F120" s="148">
        <v>1</v>
      </c>
      <c r="G120" s="148" t="s">
        <v>1824</v>
      </c>
      <c r="H120" s="148">
        <v>1</v>
      </c>
      <c r="I120" s="148" t="s">
        <v>1916</v>
      </c>
      <c r="J120" t="b">
        <v>1</v>
      </c>
      <c r="K120" t="s">
        <v>1922</v>
      </c>
      <c r="L120" s="148" t="s">
        <v>1918</v>
      </c>
      <c r="M120" t="b">
        <v>1</v>
      </c>
      <c r="N120" s="148" t="s">
        <v>1919</v>
      </c>
      <c r="P120" s="148">
        <v>227</v>
      </c>
    </row>
    <row r="121" spans="1:16" x14ac:dyDescent="0.3">
      <c r="A121" t="s">
        <v>1562</v>
      </c>
      <c r="B121" t="s">
        <v>1996</v>
      </c>
      <c r="C121" s="148">
        <v>29297</v>
      </c>
      <c r="D121" s="148">
        <v>24</v>
      </c>
      <c r="E121" t="s">
        <v>319</v>
      </c>
      <c r="F121" s="148">
        <v>1</v>
      </c>
      <c r="G121" s="148" t="s">
        <v>1824</v>
      </c>
      <c r="H121" s="148">
        <v>1</v>
      </c>
      <c r="I121" s="148" t="s">
        <v>1916</v>
      </c>
      <c r="J121" t="b">
        <v>1</v>
      </c>
      <c r="K121" t="s">
        <v>1917</v>
      </c>
      <c r="L121" s="148" t="s">
        <v>1918</v>
      </c>
      <c r="M121" t="b">
        <v>1</v>
      </c>
      <c r="N121" s="148" t="s">
        <v>1919</v>
      </c>
      <c r="P121" s="148">
        <v>726</v>
      </c>
    </row>
    <row r="122" spans="1:16" x14ac:dyDescent="0.3">
      <c r="A122" t="s">
        <v>1881</v>
      </c>
      <c r="C122" s="148">
        <v>14852</v>
      </c>
      <c r="E122" s="77" t="s">
        <v>1882</v>
      </c>
      <c r="F122" s="148">
        <v>6</v>
      </c>
      <c r="G122" s="148" t="s">
        <v>1834</v>
      </c>
      <c r="H122" s="148">
        <v>4</v>
      </c>
      <c r="I122" s="148" t="s">
        <v>1456</v>
      </c>
      <c r="J122" t="b">
        <v>0</v>
      </c>
      <c r="K122" s="77" t="s">
        <v>2038</v>
      </c>
      <c r="L122" s="220" t="s">
        <v>1456</v>
      </c>
      <c r="M122" s="77" t="b">
        <v>0</v>
      </c>
      <c r="N122" s="220" t="s">
        <v>2037</v>
      </c>
    </row>
    <row r="123" spans="1:16" s="77" customFormat="1" x14ac:dyDescent="0.3">
      <c r="A123" t="s">
        <v>1659</v>
      </c>
      <c r="B123"/>
      <c r="C123" s="148">
        <v>14856</v>
      </c>
      <c r="D123" s="148">
        <v>212</v>
      </c>
      <c r="E123" t="s">
        <v>953</v>
      </c>
      <c r="F123" s="148">
        <v>1</v>
      </c>
      <c r="G123" s="148" t="s">
        <v>1824</v>
      </c>
      <c r="H123" s="148">
        <v>1</v>
      </c>
      <c r="I123" s="148" t="s">
        <v>1916</v>
      </c>
      <c r="J123" t="b">
        <v>1</v>
      </c>
      <c r="K123" t="s">
        <v>1917</v>
      </c>
      <c r="L123" s="148" t="s">
        <v>1918</v>
      </c>
      <c r="M123" t="b">
        <v>0</v>
      </c>
      <c r="N123" s="148" t="s">
        <v>1919</v>
      </c>
      <c r="O123"/>
      <c r="P123" s="220"/>
    </row>
    <row r="124" spans="1:16" x14ac:dyDescent="0.3">
      <c r="A124" t="s">
        <v>1877</v>
      </c>
      <c r="C124" s="148">
        <v>14956</v>
      </c>
      <c r="E124" s="77" t="s">
        <v>1878</v>
      </c>
      <c r="F124" s="148">
        <v>6</v>
      </c>
      <c r="G124" s="148" t="s">
        <v>1834</v>
      </c>
      <c r="H124" s="148">
        <v>4</v>
      </c>
      <c r="I124" s="148" t="s">
        <v>1456</v>
      </c>
      <c r="J124" t="b">
        <v>0</v>
      </c>
      <c r="K124" s="77" t="s">
        <v>2038</v>
      </c>
      <c r="L124" s="220" t="s">
        <v>1456</v>
      </c>
      <c r="M124" s="77" t="b">
        <v>0</v>
      </c>
      <c r="N124" s="220" t="s">
        <v>2037</v>
      </c>
      <c r="P124" s="148">
        <v>724</v>
      </c>
    </row>
    <row r="125" spans="1:16" x14ac:dyDescent="0.3">
      <c r="A125" t="s">
        <v>1566</v>
      </c>
      <c r="B125" t="s">
        <v>1998</v>
      </c>
      <c r="C125" s="148" t="s">
        <v>1498</v>
      </c>
      <c r="D125" s="148">
        <v>425</v>
      </c>
      <c r="E125" t="s">
        <v>324</v>
      </c>
      <c r="F125" s="148">
        <v>1</v>
      </c>
      <c r="G125" s="148" t="s">
        <v>1824</v>
      </c>
      <c r="H125" s="148">
        <v>1</v>
      </c>
      <c r="I125" s="148" t="s">
        <v>1916</v>
      </c>
      <c r="J125" t="b">
        <v>1</v>
      </c>
      <c r="K125" t="s">
        <v>1917</v>
      </c>
      <c r="L125" s="148" t="s">
        <v>1918</v>
      </c>
      <c r="M125" t="b">
        <v>1</v>
      </c>
      <c r="N125" s="148" t="s">
        <v>1919</v>
      </c>
    </row>
    <row r="126" spans="1:16" x14ac:dyDescent="0.3">
      <c r="A126" t="s">
        <v>2000</v>
      </c>
      <c r="B126" t="s">
        <v>2001</v>
      </c>
      <c r="C126" s="148" t="s">
        <v>1498</v>
      </c>
      <c r="D126" s="148">
        <v>765</v>
      </c>
      <c r="E126" t="s">
        <v>2002</v>
      </c>
      <c r="F126" s="148">
        <v>1</v>
      </c>
      <c r="G126" s="148" t="s">
        <v>1824</v>
      </c>
      <c r="H126" s="148">
        <v>1</v>
      </c>
      <c r="I126" s="148" t="s">
        <v>1925</v>
      </c>
      <c r="J126" t="b">
        <v>1</v>
      </c>
      <c r="K126" t="s">
        <v>1922</v>
      </c>
      <c r="L126" s="148" t="s">
        <v>1918</v>
      </c>
      <c r="M126" t="b">
        <v>1</v>
      </c>
      <c r="N126" s="148" t="s">
        <v>1919</v>
      </c>
    </row>
    <row r="127" spans="1:16" x14ac:dyDescent="0.3">
      <c r="A127" t="s">
        <v>1572</v>
      </c>
      <c r="B127" t="s">
        <v>1999</v>
      </c>
      <c r="C127" s="148" t="s">
        <v>1498</v>
      </c>
      <c r="E127" t="s">
        <v>326</v>
      </c>
      <c r="F127" s="148">
        <v>1</v>
      </c>
      <c r="G127" s="148" t="s">
        <v>1824</v>
      </c>
      <c r="H127" s="148">
        <v>1</v>
      </c>
      <c r="I127" s="148" t="s">
        <v>1456</v>
      </c>
      <c r="J127" t="b">
        <v>0</v>
      </c>
      <c r="K127" t="s">
        <v>1456</v>
      </c>
      <c r="L127" s="148" t="s">
        <v>1930</v>
      </c>
      <c r="M127" t="b">
        <v>0</v>
      </c>
      <c r="N127" s="148" t="s">
        <v>1919</v>
      </c>
    </row>
    <row r="128" spans="1:16" x14ac:dyDescent="0.3">
      <c r="A128" t="s">
        <v>1578</v>
      </c>
      <c r="B128" t="s">
        <v>2003</v>
      </c>
      <c r="C128" s="148" t="s">
        <v>1498</v>
      </c>
      <c r="D128" s="148">
        <v>399</v>
      </c>
      <c r="E128" t="s">
        <v>328</v>
      </c>
      <c r="F128" s="148">
        <v>1</v>
      </c>
      <c r="G128" s="148" t="s">
        <v>1824</v>
      </c>
      <c r="H128" s="148">
        <v>1</v>
      </c>
      <c r="I128" s="148" t="s">
        <v>1916</v>
      </c>
      <c r="J128" t="b">
        <v>1</v>
      </c>
      <c r="K128" t="s">
        <v>1917</v>
      </c>
      <c r="L128" s="148" t="s">
        <v>1918</v>
      </c>
      <c r="M128" t="b">
        <v>1</v>
      </c>
      <c r="N128" s="148" t="s">
        <v>1919</v>
      </c>
    </row>
    <row r="129" spans="1:16" x14ac:dyDescent="0.3">
      <c r="A129" t="s">
        <v>1797</v>
      </c>
      <c r="B129" t="s">
        <v>2004</v>
      </c>
      <c r="C129" s="148" t="s">
        <v>1498</v>
      </c>
      <c r="D129" s="148">
        <v>395</v>
      </c>
      <c r="E129" t="s">
        <v>330</v>
      </c>
      <c r="F129" s="148">
        <v>1</v>
      </c>
      <c r="G129" s="148" t="s">
        <v>1824</v>
      </c>
      <c r="H129" s="148">
        <v>1</v>
      </c>
      <c r="I129" s="148" t="s">
        <v>1916</v>
      </c>
      <c r="J129" t="b">
        <v>1</v>
      </c>
      <c r="K129" t="s">
        <v>1922</v>
      </c>
      <c r="L129" s="148" t="s">
        <v>1918</v>
      </c>
      <c r="M129" t="b">
        <v>1</v>
      </c>
      <c r="N129" s="148" t="s">
        <v>1919</v>
      </c>
    </row>
    <row r="130" spans="1:16" x14ac:dyDescent="0.3">
      <c r="A130" t="s">
        <v>1581</v>
      </c>
      <c r="B130" t="s">
        <v>2005</v>
      </c>
      <c r="C130" s="148" t="s">
        <v>1498</v>
      </c>
      <c r="D130" s="148">
        <v>759</v>
      </c>
      <c r="E130" t="s">
        <v>332</v>
      </c>
      <c r="F130" s="148">
        <v>1</v>
      </c>
      <c r="G130" s="148" t="s">
        <v>1824</v>
      </c>
      <c r="H130" s="148">
        <v>1</v>
      </c>
      <c r="I130" s="148" t="s">
        <v>1916</v>
      </c>
      <c r="J130" t="b">
        <v>1</v>
      </c>
      <c r="K130" t="s">
        <v>1917</v>
      </c>
      <c r="L130" s="148" t="s">
        <v>1918</v>
      </c>
      <c r="M130" t="b">
        <v>1</v>
      </c>
      <c r="N130" s="148" t="s">
        <v>1919</v>
      </c>
      <c r="P130" s="148">
        <v>452</v>
      </c>
    </row>
    <row r="131" spans="1:16" x14ac:dyDescent="0.3">
      <c r="A131" t="s">
        <v>1850</v>
      </c>
      <c r="E131" t="s">
        <v>1300</v>
      </c>
      <c r="F131" s="148"/>
      <c r="G131" s="148"/>
      <c r="I131" s="148" t="s">
        <v>1456</v>
      </c>
      <c r="J131" t="b">
        <v>0</v>
      </c>
      <c r="L131" s="148" t="s">
        <v>1456</v>
      </c>
      <c r="M131" t="b">
        <v>0</v>
      </c>
      <c r="N131" s="148" t="s">
        <v>2034</v>
      </c>
    </row>
    <row r="132" spans="1:16" x14ac:dyDescent="0.3">
      <c r="A132" t="s">
        <v>1587</v>
      </c>
      <c r="B132" t="s">
        <v>2006</v>
      </c>
      <c r="C132" s="148" t="s">
        <v>1498</v>
      </c>
      <c r="D132" s="148">
        <v>364</v>
      </c>
      <c r="E132" t="s">
        <v>334</v>
      </c>
      <c r="F132" s="148">
        <v>1</v>
      </c>
      <c r="G132" s="148" t="s">
        <v>1824</v>
      </c>
      <c r="H132" s="148">
        <v>1</v>
      </c>
      <c r="I132" s="148" t="s">
        <v>1916</v>
      </c>
      <c r="J132" t="b">
        <v>1</v>
      </c>
      <c r="K132" t="s">
        <v>1917</v>
      </c>
      <c r="L132" s="148" t="s">
        <v>1918</v>
      </c>
      <c r="M132" t="b">
        <v>1</v>
      </c>
      <c r="N132" s="148" t="s">
        <v>1919</v>
      </c>
    </row>
    <row r="133" spans="1:16" x14ac:dyDescent="0.3">
      <c r="A133" t="s">
        <v>1590</v>
      </c>
      <c r="B133" t="s">
        <v>2008</v>
      </c>
      <c r="C133" s="148" t="s">
        <v>1498</v>
      </c>
      <c r="D133" s="148">
        <v>410</v>
      </c>
      <c r="E133" t="s">
        <v>336</v>
      </c>
      <c r="F133" s="148">
        <v>1</v>
      </c>
      <c r="G133" s="148" t="s">
        <v>1824</v>
      </c>
      <c r="H133" s="148">
        <v>1</v>
      </c>
      <c r="I133" s="148" t="s">
        <v>1916</v>
      </c>
      <c r="J133" t="b">
        <v>1</v>
      </c>
      <c r="K133" t="s">
        <v>1917</v>
      </c>
      <c r="L133" s="148" t="s">
        <v>1918</v>
      </c>
      <c r="M133" t="b">
        <v>1</v>
      </c>
      <c r="N133" s="148" t="s">
        <v>1919</v>
      </c>
      <c r="P133" s="148">
        <v>100</v>
      </c>
    </row>
    <row r="134" spans="1:16" x14ac:dyDescent="0.3">
      <c r="A134" t="s">
        <v>1593</v>
      </c>
      <c r="B134" t="s">
        <v>2009</v>
      </c>
      <c r="C134" s="148">
        <v>17898</v>
      </c>
      <c r="D134" s="148">
        <v>339</v>
      </c>
      <c r="E134" t="s">
        <v>338</v>
      </c>
      <c r="F134" s="148">
        <v>1</v>
      </c>
      <c r="G134" s="148" t="s">
        <v>1824</v>
      </c>
      <c r="H134" s="148">
        <v>1</v>
      </c>
      <c r="I134" s="148" t="s">
        <v>1916</v>
      </c>
      <c r="J134" t="b">
        <v>1</v>
      </c>
      <c r="K134" t="s">
        <v>1917</v>
      </c>
      <c r="L134" s="148" t="s">
        <v>1918</v>
      </c>
      <c r="M134" t="b">
        <v>1</v>
      </c>
      <c r="N134" s="148" t="s">
        <v>1919</v>
      </c>
      <c r="P134" s="148">
        <v>103</v>
      </c>
    </row>
    <row r="135" spans="1:16" x14ac:dyDescent="0.3">
      <c r="A135" t="s">
        <v>2015</v>
      </c>
      <c r="B135" t="s">
        <v>2016</v>
      </c>
      <c r="C135" s="148" t="s">
        <v>1498</v>
      </c>
      <c r="D135" s="148">
        <v>230</v>
      </c>
      <c r="E135" t="s">
        <v>2017</v>
      </c>
      <c r="F135" s="148">
        <v>1</v>
      </c>
      <c r="G135" s="148" t="s">
        <v>1824</v>
      </c>
      <c r="H135" s="148">
        <v>1</v>
      </c>
      <c r="I135" s="148" t="s">
        <v>1925</v>
      </c>
      <c r="J135" t="b">
        <v>1</v>
      </c>
      <c r="K135" t="s">
        <v>1922</v>
      </c>
      <c r="L135" s="148" t="s">
        <v>1918</v>
      </c>
      <c r="M135" t="b">
        <v>1</v>
      </c>
      <c r="N135" s="148" t="s">
        <v>1919</v>
      </c>
      <c r="P135" s="148">
        <v>8</v>
      </c>
    </row>
    <row r="136" spans="1:16" x14ac:dyDescent="0.3">
      <c r="A136" t="s">
        <v>1650</v>
      </c>
      <c r="C136" s="148">
        <v>17271</v>
      </c>
      <c r="D136" s="148">
        <v>100</v>
      </c>
      <c r="E136" t="s">
        <v>342</v>
      </c>
      <c r="F136" s="148">
        <v>1</v>
      </c>
      <c r="G136" s="148" t="s">
        <v>1824</v>
      </c>
      <c r="H136" s="148">
        <v>1</v>
      </c>
      <c r="J136" t="b">
        <v>1</v>
      </c>
      <c r="K136" t="s">
        <v>1917</v>
      </c>
      <c r="L136" s="148" t="s">
        <v>1918</v>
      </c>
      <c r="M136" t="b">
        <v>0</v>
      </c>
      <c r="N136" s="148" t="s">
        <v>1919</v>
      </c>
      <c r="P136" s="148">
        <v>1</v>
      </c>
    </row>
    <row r="137" spans="1:16" x14ac:dyDescent="0.3">
      <c r="A137" t="s">
        <v>1851</v>
      </c>
      <c r="E137" t="s">
        <v>1303</v>
      </c>
      <c r="F137" s="148"/>
      <c r="G137" s="148"/>
      <c r="I137" s="148" t="s">
        <v>1456</v>
      </c>
      <c r="J137" t="b">
        <v>0</v>
      </c>
      <c r="L137" s="148" t="s">
        <v>1456</v>
      </c>
      <c r="M137" t="b">
        <v>0</v>
      </c>
      <c r="N137" s="148" t="s">
        <v>2034</v>
      </c>
      <c r="P137" s="148">
        <v>214</v>
      </c>
    </row>
    <row r="138" spans="1:16" x14ac:dyDescent="0.3">
      <c r="A138" t="s">
        <v>1683</v>
      </c>
      <c r="C138" s="148">
        <v>60123</v>
      </c>
      <c r="E138" t="s">
        <v>346</v>
      </c>
      <c r="F138" s="148">
        <v>6</v>
      </c>
      <c r="G138" s="148" t="s">
        <v>1834</v>
      </c>
      <c r="H138" s="148">
        <v>4</v>
      </c>
      <c r="I138" s="148" t="s">
        <v>1456</v>
      </c>
      <c r="J138" t="b">
        <v>0</v>
      </c>
      <c r="K138" t="s">
        <v>2039</v>
      </c>
      <c r="L138" s="148" t="s">
        <v>1456</v>
      </c>
      <c r="M138" t="b">
        <v>0</v>
      </c>
      <c r="N138" s="148" t="s">
        <v>2034</v>
      </c>
      <c r="O138" t="s">
        <v>2040</v>
      </c>
      <c r="P138" s="148">
        <v>111</v>
      </c>
    </row>
    <row r="139" spans="1:16" x14ac:dyDescent="0.3">
      <c r="A139" t="s">
        <v>1683</v>
      </c>
      <c r="C139" s="148">
        <v>60770</v>
      </c>
      <c r="E139" t="s">
        <v>346</v>
      </c>
      <c r="F139" s="148">
        <v>6</v>
      </c>
      <c r="G139" s="148" t="s">
        <v>1834</v>
      </c>
      <c r="H139" s="148">
        <v>4</v>
      </c>
      <c r="I139" s="148" t="s">
        <v>1456</v>
      </c>
      <c r="J139" t="b">
        <v>0</v>
      </c>
      <c r="K139" t="s">
        <v>2039</v>
      </c>
      <c r="L139" s="148" t="s">
        <v>1456</v>
      </c>
      <c r="M139" t="b">
        <v>0</v>
      </c>
      <c r="N139" s="148" t="s">
        <v>2034</v>
      </c>
      <c r="O139" t="s">
        <v>2041</v>
      </c>
      <c r="P139" s="148">
        <v>91</v>
      </c>
    </row>
    <row r="140" spans="1:16" x14ac:dyDescent="0.3">
      <c r="A140" t="s">
        <v>1683</v>
      </c>
      <c r="C140" s="148">
        <v>60770</v>
      </c>
      <c r="E140" t="s">
        <v>346</v>
      </c>
      <c r="F140" s="148">
        <v>6</v>
      </c>
      <c r="G140" s="148" t="s">
        <v>1834</v>
      </c>
      <c r="H140" s="148">
        <v>4</v>
      </c>
      <c r="I140" s="148" t="s">
        <v>1456</v>
      </c>
      <c r="J140" t="b">
        <v>0</v>
      </c>
      <c r="K140" t="s">
        <v>2039</v>
      </c>
      <c r="L140" s="148" t="s">
        <v>1456</v>
      </c>
      <c r="M140" t="b">
        <v>0</v>
      </c>
      <c r="N140" s="148" t="s">
        <v>2034</v>
      </c>
      <c r="O140" t="s">
        <v>2041</v>
      </c>
      <c r="P140" s="148">
        <v>289</v>
      </c>
    </row>
    <row r="141" spans="1:16" s="77" customFormat="1" x14ac:dyDescent="0.3">
      <c r="A141" t="s">
        <v>1853</v>
      </c>
      <c r="B141"/>
      <c r="C141" s="148"/>
      <c r="D141" s="148"/>
      <c r="E141" t="s">
        <v>1854</v>
      </c>
      <c r="F141" s="148">
        <v>5</v>
      </c>
      <c r="G141" s="148" t="s">
        <v>1859</v>
      </c>
      <c r="H141" s="148">
        <v>6</v>
      </c>
      <c r="I141" s="148" t="s">
        <v>1456</v>
      </c>
      <c r="J141" t="b">
        <v>0</v>
      </c>
      <c r="K141" s="77" t="s">
        <v>2038</v>
      </c>
      <c r="L141" s="148" t="s">
        <v>1918</v>
      </c>
      <c r="M141" t="b">
        <v>0</v>
      </c>
      <c r="N141" s="220" t="s">
        <v>2037</v>
      </c>
      <c r="O141"/>
      <c r="P141" s="148">
        <v>341</v>
      </c>
    </row>
    <row r="142" spans="1:16" s="77" customFormat="1" x14ac:dyDescent="0.3">
      <c r="A142" t="s">
        <v>1608</v>
      </c>
      <c r="B142" t="s">
        <v>2007</v>
      </c>
      <c r="C142" s="148" t="s">
        <v>1498</v>
      </c>
      <c r="D142" s="148">
        <v>709</v>
      </c>
      <c r="E142" t="s">
        <v>347</v>
      </c>
      <c r="F142" s="148">
        <v>1</v>
      </c>
      <c r="G142" s="148" t="s">
        <v>1824</v>
      </c>
      <c r="H142" s="148">
        <v>1</v>
      </c>
      <c r="I142" s="148" t="s">
        <v>1916</v>
      </c>
      <c r="J142" t="b">
        <v>1</v>
      </c>
      <c r="K142" t="s">
        <v>1917</v>
      </c>
      <c r="L142" s="148" t="s">
        <v>1918</v>
      </c>
      <c r="M142" t="b">
        <v>1</v>
      </c>
      <c r="N142" s="148" t="s">
        <v>1919</v>
      </c>
      <c r="O142"/>
      <c r="P142" s="220">
        <v>345</v>
      </c>
    </row>
    <row r="143" spans="1:16" s="77" customFormat="1" x14ac:dyDescent="0.3">
      <c r="A143" t="s">
        <v>1612</v>
      </c>
      <c r="B143" t="s">
        <v>2010</v>
      </c>
      <c r="C143" s="148" t="s">
        <v>1498</v>
      </c>
      <c r="D143" s="148">
        <v>394</v>
      </c>
      <c r="E143" t="s">
        <v>349</v>
      </c>
      <c r="F143" s="148">
        <v>1</v>
      </c>
      <c r="G143" s="148" t="s">
        <v>1824</v>
      </c>
      <c r="H143" s="148">
        <v>1</v>
      </c>
      <c r="I143" s="148" t="s">
        <v>1916</v>
      </c>
      <c r="J143" t="b">
        <v>1</v>
      </c>
      <c r="K143" t="s">
        <v>1917</v>
      </c>
      <c r="L143" s="148" t="s">
        <v>1918</v>
      </c>
      <c r="M143" t="b">
        <v>1</v>
      </c>
      <c r="N143" s="148" t="s">
        <v>1919</v>
      </c>
      <c r="O143"/>
      <c r="P143" s="220">
        <v>523</v>
      </c>
    </row>
    <row r="144" spans="1:16" x14ac:dyDescent="0.3">
      <c r="A144" t="s">
        <v>1576</v>
      </c>
      <c r="B144" t="s">
        <v>2011</v>
      </c>
      <c r="C144" s="148" t="s">
        <v>1498</v>
      </c>
      <c r="D144" s="148">
        <v>447</v>
      </c>
      <c r="E144" t="s">
        <v>351</v>
      </c>
      <c r="F144" s="148">
        <v>1</v>
      </c>
      <c r="G144" s="148" t="s">
        <v>1824</v>
      </c>
      <c r="H144" s="148">
        <v>1</v>
      </c>
      <c r="I144" s="148" t="s">
        <v>1916</v>
      </c>
      <c r="J144" t="b">
        <v>1</v>
      </c>
      <c r="K144" t="s">
        <v>1917</v>
      </c>
      <c r="L144" s="148" t="s">
        <v>1918</v>
      </c>
      <c r="M144" t="b">
        <v>1</v>
      </c>
      <c r="N144" s="148" t="s">
        <v>1919</v>
      </c>
      <c r="P144" s="220">
        <v>549</v>
      </c>
    </row>
    <row r="145" spans="1:16" x14ac:dyDescent="0.3">
      <c r="A145" t="s">
        <v>1614</v>
      </c>
      <c r="B145" t="s">
        <v>2012</v>
      </c>
      <c r="C145" s="148">
        <v>18474</v>
      </c>
      <c r="D145" s="148">
        <v>92</v>
      </c>
      <c r="E145" t="s">
        <v>353</v>
      </c>
      <c r="F145" s="148">
        <v>1</v>
      </c>
      <c r="G145" s="148" t="s">
        <v>1824</v>
      </c>
      <c r="H145" s="148">
        <v>1</v>
      </c>
      <c r="I145" s="148" t="s">
        <v>1925</v>
      </c>
      <c r="J145" t="b">
        <v>1</v>
      </c>
      <c r="K145" t="s">
        <v>1922</v>
      </c>
      <c r="L145" s="148" t="s">
        <v>1918</v>
      </c>
      <c r="M145" t="b">
        <v>1</v>
      </c>
      <c r="N145" s="148" t="s">
        <v>1919</v>
      </c>
      <c r="P145" s="148">
        <v>735</v>
      </c>
    </row>
    <row r="146" spans="1:16" x14ac:dyDescent="0.3">
      <c r="A146" t="s">
        <v>1616</v>
      </c>
      <c r="B146" t="s">
        <v>2013</v>
      </c>
      <c r="C146" s="148">
        <v>18480</v>
      </c>
      <c r="D146" s="148">
        <v>586</v>
      </c>
      <c r="E146" t="s">
        <v>355</v>
      </c>
      <c r="F146" s="148">
        <v>1</v>
      </c>
      <c r="G146" s="148" t="s">
        <v>1824</v>
      </c>
      <c r="H146" s="148">
        <v>1</v>
      </c>
      <c r="I146" s="148" t="s">
        <v>1916</v>
      </c>
      <c r="J146" t="b">
        <v>1</v>
      </c>
      <c r="K146" t="s">
        <v>1922</v>
      </c>
      <c r="L146" s="148" t="s">
        <v>1918</v>
      </c>
      <c r="M146" t="b">
        <v>1</v>
      </c>
      <c r="N146" s="148" t="s">
        <v>1919</v>
      </c>
      <c r="P146" s="148">
        <v>573</v>
      </c>
    </row>
    <row r="147" spans="1:16" x14ac:dyDescent="0.3">
      <c r="A147" t="s">
        <v>1515</v>
      </c>
      <c r="B147" t="s">
        <v>2014</v>
      </c>
      <c r="C147" s="148" t="s">
        <v>1498</v>
      </c>
      <c r="D147" s="148">
        <v>684</v>
      </c>
      <c r="E147" t="s">
        <v>357</v>
      </c>
      <c r="F147" s="148">
        <v>1</v>
      </c>
      <c r="G147" s="148" t="s">
        <v>1824</v>
      </c>
      <c r="H147" s="148">
        <v>1</v>
      </c>
      <c r="I147" s="148" t="s">
        <v>1925</v>
      </c>
      <c r="J147" t="b">
        <v>1</v>
      </c>
      <c r="K147" t="s">
        <v>1922</v>
      </c>
      <c r="L147" s="148" t="s">
        <v>1918</v>
      </c>
      <c r="M147" t="b">
        <v>1</v>
      </c>
      <c r="N147" s="148" t="s">
        <v>1919</v>
      </c>
      <c r="P147" s="148">
        <v>704</v>
      </c>
    </row>
    <row r="148" spans="1:16" x14ac:dyDescent="0.3">
      <c r="A148" t="s">
        <v>1595</v>
      </c>
      <c r="D148" s="148">
        <v>749</v>
      </c>
      <c r="E148" t="s">
        <v>359</v>
      </c>
      <c r="F148" s="148">
        <v>1</v>
      </c>
      <c r="G148" s="148" t="s">
        <v>1824</v>
      </c>
      <c r="H148" s="148">
        <v>1</v>
      </c>
      <c r="I148" s="148" t="s">
        <v>1925</v>
      </c>
      <c r="J148" t="b">
        <v>1</v>
      </c>
      <c r="K148" t="s">
        <v>1922</v>
      </c>
      <c r="L148" s="148" t="s">
        <v>1918</v>
      </c>
      <c r="M148" t="b">
        <v>0</v>
      </c>
      <c r="N148" s="148" t="s">
        <v>2034</v>
      </c>
      <c r="O148" t="s">
        <v>2068</v>
      </c>
      <c r="P148" s="148">
        <v>521</v>
      </c>
    </row>
    <row r="149" spans="1:16" x14ac:dyDescent="0.3">
      <c r="A149" t="s">
        <v>1670</v>
      </c>
      <c r="B149" t="s">
        <v>2018</v>
      </c>
      <c r="C149" s="148">
        <v>56503</v>
      </c>
      <c r="D149" s="148">
        <v>72</v>
      </c>
      <c r="E149" t="s">
        <v>361</v>
      </c>
      <c r="F149" s="148">
        <v>1</v>
      </c>
      <c r="G149" s="148" t="s">
        <v>1824</v>
      </c>
      <c r="H149" s="148">
        <v>1</v>
      </c>
      <c r="I149" s="148" t="s">
        <v>1925</v>
      </c>
      <c r="J149" t="b">
        <v>1</v>
      </c>
      <c r="K149" t="s">
        <v>1922</v>
      </c>
      <c r="L149" s="148" t="s">
        <v>1918</v>
      </c>
      <c r="M149" t="b">
        <v>1</v>
      </c>
      <c r="N149" s="148" t="s">
        <v>1919</v>
      </c>
    </row>
    <row r="150" spans="1:16" x14ac:dyDescent="0.3">
      <c r="A150" t="s">
        <v>1492</v>
      </c>
      <c r="C150" s="148">
        <v>19277</v>
      </c>
      <c r="D150" s="148">
        <v>227</v>
      </c>
      <c r="E150" t="s">
        <v>994</v>
      </c>
      <c r="F150" s="148">
        <v>1</v>
      </c>
      <c r="G150" s="148" t="s">
        <v>1824</v>
      </c>
      <c r="H150" s="148">
        <v>1</v>
      </c>
      <c r="I150" s="148" t="s">
        <v>1925</v>
      </c>
      <c r="J150" t="b">
        <v>1</v>
      </c>
      <c r="K150" t="s">
        <v>1922</v>
      </c>
      <c r="L150" s="148" t="s">
        <v>1918</v>
      </c>
      <c r="M150" t="b">
        <v>0</v>
      </c>
      <c r="N150" s="220" t="s">
        <v>2037</v>
      </c>
      <c r="P150" s="148">
        <v>748</v>
      </c>
    </row>
    <row r="151" spans="1:16" x14ac:dyDescent="0.3">
      <c r="A151" t="s">
        <v>1492</v>
      </c>
      <c r="C151" s="148">
        <v>57494</v>
      </c>
      <c r="D151" s="148">
        <v>227</v>
      </c>
      <c r="E151" t="s">
        <v>994</v>
      </c>
      <c r="F151" s="148">
        <v>1</v>
      </c>
      <c r="G151" s="148" t="s">
        <v>1824</v>
      </c>
      <c r="H151" s="148">
        <v>1</v>
      </c>
      <c r="I151" s="148" t="s">
        <v>1925</v>
      </c>
      <c r="J151" t="b">
        <v>1</v>
      </c>
      <c r="K151" t="s">
        <v>1922</v>
      </c>
      <c r="L151" s="148" t="s">
        <v>1918</v>
      </c>
      <c r="M151" t="b">
        <v>0</v>
      </c>
      <c r="N151" s="220" t="s">
        <v>2037</v>
      </c>
      <c r="P151" s="148">
        <v>710</v>
      </c>
    </row>
    <row r="152" spans="1:16" x14ac:dyDescent="0.3">
      <c r="A152" t="s">
        <v>1618</v>
      </c>
      <c r="B152" t="s">
        <v>2019</v>
      </c>
      <c r="C152" s="148">
        <v>18521</v>
      </c>
      <c r="D152" s="148">
        <v>61</v>
      </c>
      <c r="E152" t="s">
        <v>1274</v>
      </c>
      <c r="F152" s="148">
        <v>1</v>
      </c>
      <c r="G152" s="148" t="s">
        <v>1824</v>
      </c>
      <c r="H152" s="148">
        <v>1</v>
      </c>
      <c r="I152" s="148" t="s">
        <v>1925</v>
      </c>
      <c r="J152" t="b">
        <v>1</v>
      </c>
      <c r="K152" t="s">
        <v>1922</v>
      </c>
      <c r="L152" s="148" t="s">
        <v>1930</v>
      </c>
      <c r="M152" t="b">
        <v>0</v>
      </c>
      <c r="N152" s="148" t="s">
        <v>1919</v>
      </c>
    </row>
    <row r="153" spans="1:16" x14ac:dyDescent="0.3">
      <c r="A153" t="s">
        <v>1620</v>
      </c>
      <c r="B153" t="s">
        <v>2020</v>
      </c>
      <c r="C153" s="148">
        <v>18541</v>
      </c>
      <c r="D153" s="148">
        <v>363</v>
      </c>
      <c r="E153" t="s">
        <v>363</v>
      </c>
      <c r="F153" s="148">
        <v>1</v>
      </c>
      <c r="G153" s="148" t="s">
        <v>1824</v>
      </c>
      <c r="H153" s="148">
        <v>1</v>
      </c>
      <c r="I153" s="148" t="s">
        <v>1916</v>
      </c>
      <c r="J153" t="b">
        <v>1</v>
      </c>
      <c r="K153" t="s">
        <v>1917</v>
      </c>
      <c r="L153" s="148" t="s">
        <v>1918</v>
      </c>
      <c r="M153" t="b">
        <v>1</v>
      </c>
      <c r="N153" s="148" t="s">
        <v>1919</v>
      </c>
    </row>
    <row r="154" spans="1:16" x14ac:dyDescent="0.3">
      <c r="A154" t="s">
        <v>1857</v>
      </c>
      <c r="C154" s="148">
        <v>18617</v>
      </c>
      <c r="E154" t="s">
        <v>1003</v>
      </c>
      <c r="F154" s="148">
        <v>4</v>
      </c>
      <c r="G154" s="148" t="s">
        <v>1858</v>
      </c>
      <c r="H154" s="148">
        <v>7</v>
      </c>
      <c r="I154" s="148" t="s">
        <v>1456</v>
      </c>
      <c r="J154" t="b">
        <v>0</v>
      </c>
      <c r="K154" t="s">
        <v>2038</v>
      </c>
      <c r="L154" s="148" t="s">
        <v>1456</v>
      </c>
      <c r="M154" t="b">
        <v>0</v>
      </c>
      <c r="N154" s="220" t="s">
        <v>2037</v>
      </c>
    </row>
    <row r="155" spans="1:16" x14ac:dyDescent="0.3">
      <c r="A155" t="s">
        <v>2069</v>
      </c>
      <c r="D155" s="148">
        <v>377</v>
      </c>
      <c r="E155" t="s">
        <v>2070</v>
      </c>
      <c r="F155" s="148">
        <v>1</v>
      </c>
      <c r="G155" s="148" t="s">
        <v>1824</v>
      </c>
      <c r="H155" s="148">
        <v>1</v>
      </c>
      <c r="I155" s="148" t="s">
        <v>1916</v>
      </c>
      <c r="J155" t="b">
        <v>1</v>
      </c>
      <c r="K155" t="s">
        <v>1922</v>
      </c>
      <c r="L155" s="148" t="s">
        <v>1918</v>
      </c>
      <c r="M155" t="b">
        <v>0</v>
      </c>
      <c r="N155" s="148" t="s">
        <v>1919</v>
      </c>
    </row>
    <row r="156" spans="1:16" x14ac:dyDescent="0.3">
      <c r="A156" t="s">
        <v>1628</v>
      </c>
      <c r="B156" t="s">
        <v>2021</v>
      </c>
      <c r="C156" s="148" t="s">
        <v>1498</v>
      </c>
      <c r="D156" s="148">
        <v>664</v>
      </c>
      <c r="E156" t="s">
        <v>365</v>
      </c>
      <c r="F156" s="148">
        <v>1</v>
      </c>
      <c r="G156" s="148" t="s">
        <v>1824</v>
      </c>
      <c r="H156" s="148">
        <v>1</v>
      </c>
      <c r="I156" s="148" t="s">
        <v>1916</v>
      </c>
      <c r="J156" t="b">
        <v>1</v>
      </c>
      <c r="K156" t="s">
        <v>1922</v>
      </c>
      <c r="L156" s="148" t="s">
        <v>1918</v>
      </c>
      <c r="M156" t="b">
        <v>1</v>
      </c>
      <c r="N156" s="148" t="s">
        <v>1919</v>
      </c>
      <c r="P156" s="148">
        <v>749</v>
      </c>
    </row>
    <row r="157" spans="1:16" x14ac:dyDescent="0.3">
      <c r="A157" t="s">
        <v>1630</v>
      </c>
      <c r="B157" t="s">
        <v>2022</v>
      </c>
      <c r="C157" s="148">
        <v>19267</v>
      </c>
      <c r="D157" s="148">
        <v>344</v>
      </c>
      <c r="E157" t="s">
        <v>367</v>
      </c>
      <c r="F157" s="148">
        <v>1</v>
      </c>
      <c r="G157" s="148" t="s">
        <v>1824</v>
      </c>
      <c r="H157" s="148">
        <v>1</v>
      </c>
      <c r="I157" s="148" t="s">
        <v>1916</v>
      </c>
      <c r="J157" t="b">
        <v>1</v>
      </c>
      <c r="K157" t="s">
        <v>1927</v>
      </c>
      <c r="L157" s="148" t="s">
        <v>1918</v>
      </c>
      <c r="M157" t="b">
        <v>1</v>
      </c>
      <c r="N157" s="148" t="s">
        <v>1919</v>
      </c>
      <c r="P157" s="148">
        <v>377</v>
      </c>
    </row>
    <row r="158" spans="1:16" x14ac:dyDescent="0.3">
      <c r="A158" t="s">
        <v>1632</v>
      </c>
      <c r="B158" t="s">
        <v>2023</v>
      </c>
      <c r="C158" s="148" t="s">
        <v>1498</v>
      </c>
      <c r="D158" s="148">
        <v>729</v>
      </c>
      <c r="E158" t="s">
        <v>369</v>
      </c>
      <c r="F158" s="148">
        <v>1</v>
      </c>
      <c r="G158" s="148" t="s">
        <v>1824</v>
      </c>
      <c r="H158" s="148">
        <v>1</v>
      </c>
      <c r="I158" s="148" t="s">
        <v>1916</v>
      </c>
      <c r="J158" t="b">
        <v>1</v>
      </c>
      <c r="K158" t="s">
        <v>1922</v>
      </c>
      <c r="L158" s="148" t="s">
        <v>1918</v>
      </c>
      <c r="M158" t="b">
        <v>1</v>
      </c>
      <c r="N158" s="148" t="s">
        <v>1919</v>
      </c>
      <c r="P158" s="148">
        <v>71</v>
      </c>
    </row>
    <row r="159" spans="1:16" x14ac:dyDescent="0.3">
      <c r="A159" t="s">
        <v>1668</v>
      </c>
      <c r="C159" s="148">
        <v>22199</v>
      </c>
      <c r="E159" t="s">
        <v>1012</v>
      </c>
      <c r="F159" s="148">
        <v>3</v>
      </c>
      <c r="G159" s="148" t="s">
        <v>1860</v>
      </c>
      <c r="H159" s="148">
        <v>5</v>
      </c>
      <c r="I159" s="148" t="s">
        <v>1456</v>
      </c>
      <c r="J159" t="b">
        <v>0</v>
      </c>
      <c r="K159" t="s">
        <v>2036</v>
      </c>
      <c r="L159" s="148" t="s">
        <v>1456</v>
      </c>
      <c r="M159" t="b">
        <v>0</v>
      </c>
      <c r="N159" s="220" t="s">
        <v>2037</v>
      </c>
      <c r="P159" s="148">
        <v>59</v>
      </c>
    </row>
    <row r="160" spans="1:16" s="77" customFormat="1" x14ac:dyDescent="0.3">
      <c r="A160" t="s">
        <v>1677</v>
      </c>
      <c r="B160"/>
      <c r="C160" s="148">
        <v>22200</v>
      </c>
      <c r="D160" s="148"/>
      <c r="E160" s="26" t="s">
        <v>1399</v>
      </c>
      <c r="F160" s="148">
        <v>3</v>
      </c>
      <c r="G160" s="148" t="s">
        <v>1860</v>
      </c>
      <c r="H160" s="148">
        <v>5</v>
      </c>
      <c r="I160" s="148" t="s">
        <v>1456</v>
      </c>
      <c r="J160" t="b">
        <v>0</v>
      </c>
      <c r="K160" t="s">
        <v>2036</v>
      </c>
      <c r="L160" s="148" t="s">
        <v>1456</v>
      </c>
      <c r="M160" t="b">
        <v>0</v>
      </c>
      <c r="N160" s="220" t="s">
        <v>2037</v>
      </c>
      <c r="O160"/>
      <c r="P160" s="220">
        <v>760</v>
      </c>
    </row>
    <row r="161" spans="1:15" x14ac:dyDescent="0.3">
      <c r="A161" t="s">
        <v>1542</v>
      </c>
      <c r="B161" t="s">
        <v>2024</v>
      </c>
      <c r="C161" s="148" t="s">
        <v>1498</v>
      </c>
      <c r="D161" s="148">
        <v>242</v>
      </c>
      <c r="E161" t="s">
        <v>371</v>
      </c>
      <c r="F161" s="148">
        <v>1</v>
      </c>
      <c r="G161" s="148" t="s">
        <v>1824</v>
      </c>
      <c r="H161" s="148">
        <v>1</v>
      </c>
      <c r="I161" s="148" t="s">
        <v>1916</v>
      </c>
      <c r="J161" t="b">
        <v>1</v>
      </c>
      <c r="K161" t="s">
        <v>1922</v>
      </c>
      <c r="L161" s="148" t="s">
        <v>1918</v>
      </c>
      <c r="M161" t="b">
        <v>1</v>
      </c>
      <c r="N161" s="148" t="s">
        <v>1919</v>
      </c>
    </row>
    <row r="162" spans="1:15" x14ac:dyDescent="0.3">
      <c r="A162" t="s">
        <v>1634</v>
      </c>
      <c r="B162" t="s">
        <v>2026</v>
      </c>
      <c r="C162" s="148">
        <v>40548</v>
      </c>
      <c r="D162" s="148">
        <v>741</v>
      </c>
      <c r="E162" t="s">
        <v>373</v>
      </c>
      <c r="F162" s="148">
        <v>1</v>
      </c>
      <c r="G162" s="148" t="s">
        <v>1824</v>
      </c>
      <c r="H162" s="148">
        <v>1</v>
      </c>
      <c r="I162" s="148" t="s">
        <v>1916</v>
      </c>
      <c r="J162" t="b">
        <v>1</v>
      </c>
      <c r="K162" t="s">
        <v>1927</v>
      </c>
      <c r="L162" s="148" t="s">
        <v>1918</v>
      </c>
      <c r="M162" t="b">
        <v>1</v>
      </c>
      <c r="N162" s="148" t="s">
        <v>1919</v>
      </c>
    </row>
    <row r="163" spans="1:15" x14ac:dyDescent="0.3">
      <c r="A163" t="s">
        <v>1636</v>
      </c>
      <c r="B163" t="s">
        <v>2025</v>
      </c>
      <c r="C163" s="148">
        <v>19454</v>
      </c>
      <c r="D163" s="148">
        <v>106</v>
      </c>
      <c r="E163" t="s">
        <v>375</v>
      </c>
      <c r="F163" s="148">
        <v>1</v>
      </c>
      <c r="G163" s="148" t="s">
        <v>1824</v>
      </c>
      <c r="H163" s="148">
        <v>1</v>
      </c>
      <c r="I163" s="148" t="s">
        <v>1916</v>
      </c>
      <c r="J163" t="b">
        <v>1</v>
      </c>
      <c r="K163" t="s">
        <v>1917</v>
      </c>
      <c r="L163" s="148" t="s">
        <v>1918</v>
      </c>
      <c r="M163" t="b">
        <v>1</v>
      </c>
      <c r="N163" s="148" t="s">
        <v>1919</v>
      </c>
    </row>
    <row r="164" spans="1:15" x14ac:dyDescent="0.3">
      <c r="A164" t="s">
        <v>1537</v>
      </c>
      <c r="B164" t="s">
        <v>2027</v>
      </c>
      <c r="C164" s="148" t="s">
        <v>1498</v>
      </c>
      <c r="D164" s="148">
        <v>375</v>
      </c>
      <c r="E164" t="s">
        <v>409</v>
      </c>
      <c r="F164" s="148">
        <v>1</v>
      </c>
      <c r="G164" s="148" t="s">
        <v>1824</v>
      </c>
      <c r="H164" s="148">
        <v>1</v>
      </c>
      <c r="I164" s="148" t="s">
        <v>1916</v>
      </c>
      <c r="J164" t="b">
        <v>1</v>
      </c>
      <c r="K164" t="s">
        <v>1922</v>
      </c>
      <c r="L164" s="148" t="s">
        <v>1918</v>
      </c>
      <c r="M164" t="b">
        <v>1</v>
      </c>
      <c r="N164" s="148" t="s">
        <v>1919</v>
      </c>
    </row>
    <row r="165" spans="1:15" x14ac:dyDescent="0.3">
      <c r="A165" t="s">
        <v>1678</v>
      </c>
      <c r="C165" s="148">
        <v>19553</v>
      </c>
      <c r="E165" t="s">
        <v>1024</v>
      </c>
      <c r="F165" s="148">
        <v>5</v>
      </c>
      <c r="G165" s="148" t="s">
        <v>1859</v>
      </c>
      <c r="H165" s="148">
        <v>6</v>
      </c>
      <c r="I165" s="148" t="s">
        <v>1456</v>
      </c>
      <c r="J165" t="b">
        <v>0</v>
      </c>
      <c r="K165" t="s">
        <v>2038</v>
      </c>
      <c r="L165" s="148" t="s">
        <v>1456</v>
      </c>
      <c r="M165" t="b">
        <v>0</v>
      </c>
      <c r="N165" s="220" t="s">
        <v>2037</v>
      </c>
    </row>
    <row r="166" spans="1:15" x14ac:dyDescent="0.3">
      <c r="A166" t="s">
        <v>1681</v>
      </c>
      <c r="C166" s="148">
        <v>19511</v>
      </c>
      <c r="D166" s="148">
        <v>452</v>
      </c>
      <c r="E166" t="s">
        <v>1027</v>
      </c>
      <c r="F166" s="148">
        <v>3</v>
      </c>
      <c r="G166" s="148" t="s">
        <v>1860</v>
      </c>
      <c r="H166" s="148">
        <v>5</v>
      </c>
      <c r="I166" s="148" t="s">
        <v>1916</v>
      </c>
      <c r="J166" t="b">
        <v>1</v>
      </c>
      <c r="K166" t="s">
        <v>2038</v>
      </c>
      <c r="L166" s="148" t="s">
        <v>1918</v>
      </c>
      <c r="M166" t="b">
        <v>0</v>
      </c>
      <c r="N166" s="220" t="s">
        <v>2037</v>
      </c>
    </row>
    <row r="167" spans="1:15" x14ac:dyDescent="0.3">
      <c r="A167" t="s">
        <v>1638</v>
      </c>
      <c r="B167" t="s">
        <v>2028</v>
      </c>
      <c r="C167" s="148" t="s">
        <v>1498</v>
      </c>
      <c r="D167" s="148">
        <v>663</v>
      </c>
      <c r="E167" t="s">
        <v>378</v>
      </c>
      <c r="F167" s="148">
        <v>1</v>
      </c>
      <c r="G167" s="148" t="s">
        <v>1824</v>
      </c>
      <c r="H167" s="148">
        <v>1</v>
      </c>
      <c r="I167" s="148" t="s">
        <v>1916</v>
      </c>
      <c r="J167" t="b">
        <v>1</v>
      </c>
      <c r="K167" t="s">
        <v>1922</v>
      </c>
      <c r="L167" s="148" t="s">
        <v>1918</v>
      </c>
      <c r="M167" t="b">
        <v>1</v>
      </c>
      <c r="N167" s="148" t="s">
        <v>1919</v>
      </c>
    </row>
    <row r="168" spans="1:15" x14ac:dyDescent="0.3">
      <c r="A168" t="s">
        <v>2071</v>
      </c>
      <c r="D168" s="148">
        <v>71</v>
      </c>
      <c r="E168" t="s">
        <v>2072</v>
      </c>
      <c r="F168" s="148">
        <v>1</v>
      </c>
      <c r="G168" s="148" t="s">
        <v>1824</v>
      </c>
      <c r="H168" s="148">
        <v>1</v>
      </c>
      <c r="I168" s="148" t="s">
        <v>1916</v>
      </c>
      <c r="J168" t="b">
        <v>1</v>
      </c>
      <c r="K168" t="s">
        <v>1922</v>
      </c>
      <c r="L168" s="148" t="s">
        <v>1918</v>
      </c>
      <c r="M168" t="b">
        <v>0</v>
      </c>
      <c r="N168" s="148" t="s">
        <v>1919</v>
      </c>
      <c r="O168" t="s">
        <v>333</v>
      </c>
    </row>
    <row r="169" spans="1:15" x14ac:dyDescent="0.3">
      <c r="A169" t="s">
        <v>2073</v>
      </c>
      <c r="D169" s="148">
        <v>59</v>
      </c>
      <c r="E169" t="s">
        <v>2074</v>
      </c>
      <c r="F169" s="148">
        <v>1</v>
      </c>
      <c r="G169" s="148" t="s">
        <v>1824</v>
      </c>
      <c r="H169" s="148">
        <v>1</v>
      </c>
      <c r="I169" s="148" t="s">
        <v>1916</v>
      </c>
      <c r="J169" t="b">
        <v>1</v>
      </c>
      <c r="K169" t="s">
        <v>1922</v>
      </c>
      <c r="L169" s="227" t="s">
        <v>1918</v>
      </c>
      <c r="M169" t="b">
        <v>0</v>
      </c>
      <c r="N169" s="148" t="s">
        <v>1919</v>
      </c>
    </row>
    <row r="170" spans="1:15" x14ac:dyDescent="0.3">
      <c r="A170" t="s">
        <v>1863</v>
      </c>
      <c r="C170" s="148">
        <v>20523</v>
      </c>
      <c r="E170" t="s">
        <v>1032</v>
      </c>
      <c r="F170" s="148">
        <v>4</v>
      </c>
      <c r="G170" s="148" t="s">
        <v>1858</v>
      </c>
      <c r="H170" s="148">
        <v>7</v>
      </c>
      <c r="I170" s="148" t="s">
        <v>1456</v>
      </c>
      <c r="J170" t="b">
        <v>0</v>
      </c>
      <c r="K170" t="s">
        <v>2038</v>
      </c>
      <c r="L170" s="148" t="s">
        <v>1456</v>
      </c>
      <c r="M170" t="b">
        <v>0</v>
      </c>
      <c r="N170" s="220" t="s">
        <v>2037</v>
      </c>
    </row>
    <row r="171" spans="1:15" x14ac:dyDescent="0.3">
      <c r="A171" t="s">
        <v>1644</v>
      </c>
      <c r="B171" t="s">
        <v>2029</v>
      </c>
      <c r="C171" s="148">
        <v>20535</v>
      </c>
      <c r="D171" s="148">
        <v>409</v>
      </c>
      <c r="E171" t="s">
        <v>380</v>
      </c>
      <c r="F171" s="148">
        <v>1</v>
      </c>
      <c r="G171" s="148" t="s">
        <v>1824</v>
      </c>
      <c r="H171" s="148">
        <v>1</v>
      </c>
      <c r="I171" s="148" t="s">
        <v>1916</v>
      </c>
      <c r="J171" t="b">
        <v>1</v>
      </c>
      <c r="K171" t="s">
        <v>1917</v>
      </c>
      <c r="L171" s="148" t="s">
        <v>1918</v>
      </c>
      <c r="M171" t="b">
        <v>1</v>
      </c>
      <c r="N171" s="148" t="s">
        <v>1919</v>
      </c>
    </row>
    <row r="172" spans="1:15" x14ac:dyDescent="0.3">
      <c r="A172" t="s">
        <v>1667</v>
      </c>
      <c r="C172" s="148">
        <v>21015</v>
      </c>
      <c r="D172" s="148">
        <v>111</v>
      </c>
      <c r="E172" t="s">
        <v>382</v>
      </c>
      <c r="F172" s="148">
        <v>1</v>
      </c>
      <c r="G172" s="148" t="s">
        <v>1824</v>
      </c>
      <c r="H172" s="148">
        <v>1</v>
      </c>
      <c r="J172" t="b">
        <v>1</v>
      </c>
      <c r="K172" t="s">
        <v>1917</v>
      </c>
      <c r="L172" s="148" t="s">
        <v>1918</v>
      </c>
      <c r="M172" t="b">
        <v>0</v>
      </c>
      <c r="N172" s="148" t="s">
        <v>1919</v>
      </c>
    </row>
    <row r="173" spans="1:15" x14ac:dyDescent="0.3">
      <c r="A173" t="s">
        <v>1646</v>
      </c>
      <c r="B173" t="s">
        <v>2030</v>
      </c>
      <c r="C173" s="148">
        <v>30150</v>
      </c>
      <c r="D173" s="148">
        <v>53</v>
      </c>
      <c r="E173" t="s">
        <v>2031</v>
      </c>
      <c r="F173" s="148">
        <v>1</v>
      </c>
      <c r="G173" s="148" t="s">
        <v>1824</v>
      </c>
      <c r="H173" s="148">
        <v>1</v>
      </c>
      <c r="I173" s="148" t="s">
        <v>1925</v>
      </c>
      <c r="J173" t="b">
        <v>1</v>
      </c>
      <c r="K173" t="s">
        <v>1917</v>
      </c>
      <c r="L173" s="148" t="s">
        <v>1930</v>
      </c>
      <c r="M173" t="b">
        <v>0</v>
      </c>
      <c r="N173" s="148" t="s">
        <v>1919</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8"/>
    <col min="7" max="7" width="28.33203125" bestFit="1" customWidth="1"/>
  </cols>
  <sheetData>
    <row r="1" spans="1:8" ht="28.8" x14ac:dyDescent="0.3">
      <c r="A1" s="23" t="s">
        <v>2076</v>
      </c>
      <c r="B1" s="23" t="s">
        <v>2077</v>
      </c>
      <c r="C1" s="23" t="s">
        <v>2078</v>
      </c>
      <c r="D1" s="23" t="s">
        <v>2079</v>
      </c>
      <c r="E1" s="147" t="s">
        <v>2080</v>
      </c>
      <c r="F1" s="147" t="s">
        <v>2081</v>
      </c>
      <c r="G1" s="23" t="s">
        <v>1487</v>
      </c>
      <c r="H1" s="23" t="s">
        <v>59</v>
      </c>
    </row>
    <row r="2" spans="1:8" x14ac:dyDescent="0.3">
      <c r="A2" t="s">
        <v>1533</v>
      </c>
      <c r="B2" t="s">
        <v>563</v>
      </c>
      <c r="C2" t="b">
        <v>1</v>
      </c>
      <c r="D2" t="s">
        <v>62</v>
      </c>
      <c r="F2" s="148"/>
      <c r="G2" t="s">
        <v>8</v>
      </c>
    </row>
    <row r="3" spans="1:8" x14ac:dyDescent="0.3">
      <c r="A3" t="s">
        <v>1550</v>
      </c>
      <c r="B3" t="s">
        <v>565</v>
      </c>
      <c r="C3" t="b">
        <v>1</v>
      </c>
      <c r="D3" t="s">
        <v>64</v>
      </c>
      <c r="F3" s="148"/>
      <c r="G3" t="s">
        <v>9</v>
      </c>
    </row>
    <row r="4" spans="1:8" x14ac:dyDescent="0.3">
      <c r="A4" t="s">
        <v>1569</v>
      </c>
      <c r="B4" t="s">
        <v>567</v>
      </c>
      <c r="C4" t="b">
        <v>1</v>
      </c>
      <c r="D4" t="s">
        <v>66</v>
      </c>
      <c r="F4" s="148"/>
      <c r="G4" t="s">
        <v>9</v>
      </c>
    </row>
    <row r="5" spans="1:8" x14ac:dyDescent="0.3">
      <c r="A5" t="s">
        <v>1586</v>
      </c>
      <c r="B5" t="s">
        <v>569</v>
      </c>
      <c r="C5" t="b">
        <v>1</v>
      </c>
      <c r="D5" t="s">
        <v>68</v>
      </c>
      <c r="F5" s="148"/>
      <c r="G5" t="s">
        <v>4</v>
      </c>
    </row>
    <row r="6" spans="1:8" x14ac:dyDescent="0.3">
      <c r="A6" t="s">
        <v>1611</v>
      </c>
      <c r="B6" t="s">
        <v>614</v>
      </c>
      <c r="C6" t="b">
        <v>1</v>
      </c>
      <c r="D6" t="s">
        <v>615</v>
      </c>
      <c r="F6" s="148"/>
      <c r="G6" t="s">
        <v>14</v>
      </c>
    </row>
    <row r="7" spans="1:8" x14ac:dyDescent="0.3">
      <c r="A7" t="s">
        <v>1697</v>
      </c>
      <c r="B7" t="s">
        <v>617</v>
      </c>
      <c r="C7" t="b">
        <v>1</v>
      </c>
      <c r="D7" t="s">
        <v>618</v>
      </c>
      <c r="F7" s="148"/>
      <c r="G7" t="s">
        <v>14</v>
      </c>
    </row>
    <row r="8" spans="1:8" x14ac:dyDescent="0.3">
      <c r="A8" t="s">
        <v>1741</v>
      </c>
      <c r="B8" t="s">
        <v>620</v>
      </c>
      <c r="C8" t="b">
        <v>1</v>
      </c>
      <c r="D8" t="s">
        <v>621</v>
      </c>
      <c r="F8" s="148"/>
      <c r="G8" t="s">
        <v>14</v>
      </c>
    </row>
    <row r="9" spans="1:8" x14ac:dyDescent="0.3">
      <c r="A9" t="s">
        <v>1765</v>
      </c>
      <c r="B9" t="s">
        <v>623</v>
      </c>
      <c r="C9" t="b">
        <v>1</v>
      </c>
      <c r="D9" t="s">
        <v>90</v>
      </c>
      <c r="F9" s="148"/>
      <c r="G9" t="s">
        <v>14</v>
      </c>
    </row>
    <row r="10" spans="1:8" x14ac:dyDescent="0.3">
      <c r="A10" t="s">
        <v>1548</v>
      </c>
      <c r="B10" t="s">
        <v>604</v>
      </c>
      <c r="C10" t="b">
        <v>1</v>
      </c>
      <c r="D10" t="s">
        <v>605</v>
      </c>
      <c r="F10" s="148"/>
      <c r="G10" t="s">
        <v>14</v>
      </c>
    </row>
    <row r="11" spans="1:8" x14ac:dyDescent="0.3">
      <c r="A11" t="s">
        <v>1732</v>
      </c>
      <c r="B11" t="s">
        <v>781</v>
      </c>
      <c r="C11" t="b">
        <v>1</v>
      </c>
      <c r="D11" t="s">
        <v>782</v>
      </c>
      <c r="F11" s="148"/>
      <c r="G11" t="s">
        <v>7</v>
      </c>
    </row>
    <row r="12" spans="1:8" x14ac:dyDescent="0.3">
      <c r="A12" t="s">
        <v>2082</v>
      </c>
      <c r="B12" t="s">
        <v>611</v>
      </c>
      <c r="C12" t="b">
        <v>0</v>
      </c>
      <c r="D12" t="s">
        <v>612</v>
      </c>
      <c r="F12" s="148" t="s">
        <v>2083</v>
      </c>
      <c r="G12" t="s">
        <v>14</v>
      </c>
      <c r="H12" t="s">
        <v>2084</v>
      </c>
    </row>
    <row r="13" spans="1:8" x14ac:dyDescent="0.3">
      <c r="A13" t="s">
        <v>1622</v>
      </c>
      <c r="B13" t="s">
        <v>611</v>
      </c>
      <c r="C13" t="b">
        <v>1</v>
      </c>
      <c r="D13" t="s">
        <v>1379</v>
      </c>
      <c r="E13" s="148">
        <v>3</v>
      </c>
      <c r="F13" s="148">
        <v>2008</v>
      </c>
      <c r="G13" t="s">
        <v>14</v>
      </c>
      <c r="H13" t="s">
        <v>2084</v>
      </c>
    </row>
    <row r="14" spans="1:8" x14ac:dyDescent="0.3">
      <c r="A14" t="s">
        <v>2085</v>
      </c>
      <c r="B14" t="s">
        <v>587</v>
      </c>
      <c r="C14" t="b">
        <v>0</v>
      </c>
      <c r="D14" t="s">
        <v>588</v>
      </c>
      <c r="F14" s="148" t="s">
        <v>2086</v>
      </c>
      <c r="G14" t="s">
        <v>13</v>
      </c>
    </row>
    <row r="15" spans="1:8" x14ac:dyDescent="0.3">
      <c r="A15" t="s">
        <v>2087</v>
      </c>
      <c r="B15" t="s">
        <v>587</v>
      </c>
      <c r="C15" t="b">
        <v>0</v>
      </c>
      <c r="D15" t="s">
        <v>2088</v>
      </c>
      <c r="F15" s="148" t="s">
        <v>2089</v>
      </c>
      <c r="G15" t="s">
        <v>13</v>
      </c>
      <c r="H15" t="s">
        <v>2090</v>
      </c>
    </row>
    <row r="16" spans="1:8" x14ac:dyDescent="0.3">
      <c r="A16" t="s">
        <v>2091</v>
      </c>
      <c r="B16" t="s">
        <v>587</v>
      </c>
      <c r="C16" t="b">
        <v>0</v>
      </c>
      <c r="D16" t="s">
        <v>2092</v>
      </c>
      <c r="E16" s="148">
        <v>3</v>
      </c>
      <c r="F16" s="148" t="s">
        <v>2093</v>
      </c>
      <c r="G16" t="s">
        <v>13</v>
      </c>
    </row>
    <row r="17" spans="1:8" x14ac:dyDescent="0.3">
      <c r="A17" t="s">
        <v>2094</v>
      </c>
      <c r="B17" t="s">
        <v>587</v>
      </c>
      <c r="C17" t="b">
        <v>0</v>
      </c>
      <c r="D17" t="s">
        <v>2095</v>
      </c>
      <c r="E17" s="148">
        <v>1</v>
      </c>
      <c r="F17" s="148" t="s">
        <v>2096</v>
      </c>
      <c r="G17" t="s">
        <v>13</v>
      </c>
      <c r="H17" t="s">
        <v>2084</v>
      </c>
    </row>
    <row r="18" spans="1:8" x14ac:dyDescent="0.3">
      <c r="A18" t="s">
        <v>2097</v>
      </c>
      <c r="B18" t="s">
        <v>587</v>
      </c>
      <c r="C18" t="b">
        <v>0</v>
      </c>
      <c r="D18" t="s">
        <v>2098</v>
      </c>
      <c r="E18" s="148">
        <v>10</v>
      </c>
      <c r="F18" s="148" t="s">
        <v>2099</v>
      </c>
      <c r="G18" t="s">
        <v>13</v>
      </c>
      <c r="H18" t="s">
        <v>2084</v>
      </c>
    </row>
    <row r="19" spans="1:8" x14ac:dyDescent="0.3">
      <c r="A19" t="s">
        <v>1531</v>
      </c>
      <c r="B19" t="s">
        <v>587</v>
      </c>
      <c r="C19" t="b">
        <v>1</v>
      </c>
      <c r="D19" t="s">
        <v>1376</v>
      </c>
      <c r="E19" s="148">
        <v>2</v>
      </c>
      <c r="F19" s="148" t="s">
        <v>2100</v>
      </c>
      <c r="G19" t="s">
        <v>13</v>
      </c>
      <c r="H19" t="s">
        <v>2101</v>
      </c>
    </row>
    <row r="20" spans="1:8" x14ac:dyDescent="0.3">
      <c r="A20" t="s">
        <v>2102</v>
      </c>
      <c r="B20" t="s">
        <v>608</v>
      </c>
      <c r="C20" t="b">
        <v>0</v>
      </c>
      <c r="D20" t="s">
        <v>96</v>
      </c>
      <c r="E20" s="148" t="s">
        <v>490</v>
      </c>
      <c r="G20" t="s">
        <v>7</v>
      </c>
    </row>
    <row r="21" spans="1:8" x14ac:dyDescent="0.3">
      <c r="A21" t="s">
        <v>1606</v>
      </c>
      <c r="B21" t="s">
        <v>608</v>
      </c>
      <c r="C21" t="b">
        <v>0</v>
      </c>
      <c r="D21" t="s">
        <v>2103</v>
      </c>
      <c r="E21" s="148">
        <v>1</v>
      </c>
      <c r="F21" s="148" t="s">
        <v>2104</v>
      </c>
      <c r="G21" t="s">
        <v>7</v>
      </c>
      <c r="H21" t="s">
        <v>2084</v>
      </c>
    </row>
    <row r="22" spans="1:8" x14ac:dyDescent="0.3">
      <c r="A22" t="s">
        <v>1522</v>
      </c>
      <c r="B22" t="s">
        <v>608</v>
      </c>
      <c r="C22" t="b">
        <v>1</v>
      </c>
      <c r="D22" t="s">
        <v>1378</v>
      </c>
      <c r="E22" s="148">
        <v>1</v>
      </c>
      <c r="F22" s="148">
        <v>2012</v>
      </c>
      <c r="G22" t="s">
        <v>7</v>
      </c>
      <c r="H22" t="s">
        <v>2084</v>
      </c>
    </row>
    <row r="23" spans="1:8" x14ac:dyDescent="0.3">
      <c r="A23" t="s">
        <v>2105</v>
      </c>
      <c r="B23" t="s">
        <v>1268</v>
      </c>
      <c r="C23" t="b">
        <v>0</v>
      </c>
      <c r="D23" t="s">
        <v>1406</v>
      </c>
      <c r="F23" s="148" t="s">
        <v>2106</v>
      </c>
      <c r="G23" t="s">
        <v>13</v>
      </c>
    </row>
    <row r="24" spans="1:8" x14ac:dyDescent="0.3">
      <c r="A24" t="s">
        <v>1605</v>
      </c>
      <c r="B24" t="s">
        <v>591</v>
      </c>
      <c r="C24" t="b">
        <v>1</v>
      </c>
      <c r="D24" t="s">
        <v>592</v>
      </c>
      <c r="F24" s="148">
        <v>1998</v>
      </c>
      <c r="G24" t="s">
        <v>13</v>
      </c>
      <c r="H24" t="s">
        <v>2101</v>
      </c>
    </row>
    <row r="25" spans="1:8" x14ac:dyDescent="0.3">
      <c r="A25" t="s">
        <v>2107</v>
      </c>
      <c r="B25" t="s">
        <v>631</v>
      </c>
      <c r="C25" t="b">
        <v>0</v>
      </c>
      <c r="D25" t="s">
        <v>632</v>
      </c>
      <c r="F25" s="148" t="s">
        <v>2108</v>
      </c>
      <c r="G25" t="s">
        <v>9</v>
      </c>
    </row>
    <row r="26" spans="1:8" x14ac:dyDescent="0.3">
      <c r="A26" t="s">
        <v>1528</v>
      </c>
      <c r="B26" t="s">
        <v>631</v>
      </c>
      <c r="C26" t="b">
        <v>1</v>
      </c>
      <c r="D26" t="s">
        <v>1389</v>
      </c>
      <c r="F26" s="148">
        <v>1988</v>
      </c>
      <c r="G26" t="s">
        <v>9</v>
      </c>
    </row>
    <row r="27" spans="1:8" x14ac:dyDescent="0.3">
      <c r="A27" t="s">
        <v>1627</v>
      </c>
      <c r="B27" t="s">
        <v>629</v>
      </c>
      <c r="C27" t="b">
        <v>1</v>
      </c>
      <c r="D27" t="s">
        <v>105</v>
      </c>
      <c r="F27" s="148"/>
      <c r="G27" t="s">
        <v>11</v>
      </c>
    </row>
    <row r="28" spans="1:8" x14ac:dyDescent="0.3">
      <c r="A28" t="s">
        <v>1684</v>
      </c>
      <c r="B28" t="s">
        <v>693</v>
      </c>
      <c r="C28" t="b">
        <v>1</v>
      </c>
      <c r="D28" t="s">
        <v>106</v>
      </c>
      <c r="F28" s="148"/>
      <c r="G28" t="s">
        <v>14</v>
      </c>
    </row>
    <row r="29" spans="1:8" x14ac:dyDescent="0.3">
      <c r="A29" t="s">
        <v>1701</v>
      </c>
      <c r="B29" t="s">
        <v>634</v>
      </c>
      <c r="C29" t="b">
        <v>1</v>
      </c>
      <c r="D29" t="s">
        <v>107</v>
      </c>
      <c r="F29" s="148"/>
      <c r="G29" t="s">
        <v>5</v>
      </c>
    </row>
    <row r="30" spans="1:8" x14ac:dyDescent="0.3">
      <c r="A30" t="s">
        <v>1714</v>
      </c>
      <c r="B30" t="s">
        <v>636</v>
      </c>
      <c r="C30" t="b">
        <v>1</v>
      </c>
      <c r="D30" t="s">
        <v>108</v>
      </c>
      <c r="F30" s="148"/>
      <c r="G30" t="s">
        <v>9</v>
      </c>
    </row>
    <row r="31" spans="1:8" x14ac:dyDescent="0.3">
      <c r="A31" t="s">
        <v>1742</v>
      </c>
      <c r="B31" t="s">
        <v>695</v>
      </c>
      <c r="C31" t="b">
        <v>1</v>
      </c>
      <c r="D31" t="s">
        <v>109</v>
      </c>
      <c r="F31" s="148"/>
      <c r="G31" t="s">
        <v>9</v>
      </c>
    </row>
    <row r="32" spans="1:8" x14ac:dyDescent="0.3">
      <c r="A32" t="s">
        <v>1749</v>
      </c>
      <c r="B32" t="s">
        <v>638</v>
      </c>
      <c r="C32" t="b">
        <v>1</v>
      </c>
      <c r="D32" t="s">
        <v>111</v>
      </c>
      <c r="F32" s="148"/>
      <c r="G32" t="s">
        <v>5</v>
      </c>
    </row>
    <row r="33" spans="1:8" x14ac:dyDescent="0.3">
      <c r="A33" t="s">
        <v>1896</v>
      </c>
      <c r="B33" t="s">
        <v>627</v>
      </c>
      <c r="C33" t="b">
        <v>0</v>
      </c>
      <c r="D33" t="s">
        <v>112</v>
      </c>
      <c r="E33" s="148" t="s">
        <v>490</v>
      </c>
      <c r="G33" t="s">
        <v>9</v>
      </c>
    </row>
    <row r="34" spans="1:8" x14ac:dyDescent="0.3">
      <c r="A34" t="s">
        <v>1600</v>
      </c>
      <c r="B34" t="s">
        <v>627</v>
      </c>
      <c r="C34" t="b">
        <v>1</v>
      </c>
      <c r="D34" t="s">
        <v>1380</v>
      </c>
      <c r="E34" s="148">
        <v>9</v>
      </c>
      <c r="F34" s="148">
        <v>2016</v>
      </c>
      <c r="G34" t="s">
        <v>9</v>
      </c>
    </row>
    <row r="35" spans="1:8" x14ac:dyDescent="0.3">
      <c r="A35" t="s">
        <v>1756</v>
      </c>
      <c r="B35" t="s">
        <v>641</v>
      </c>
      <c r="C35" t="b">
        <v>1</v>
      </c>
      <c r="D35" t="s">
        <v>113</v>
      </c>
      <c r="F35" s="148"/>
      <c r="G35" t="s">
        <v>5</v>
      </c>
    </row>
    <row r="36" spans="1:8" x14ac:dyDescent="0.3">
      <c r="A36" t="s">
        <v>1759</v>
      </c>
      <c r="B36" t="s">
        <v>697</v>
      </c>
      <c r="C36" t="b">
        <v>1</v>
      </c>
      <c r="D36" t="s">
        <v>114</v>
      </c>
      <c r="F36" s="148"/>
      <c r="G36" t="s">
        <v>9</v>
      </c>
    </row>
    <row r="37" spans="1:8" x14ac:dyDescent="0.3">
      <c r="A37" t="s">
        <v>1760</v>
      </c>
      <c r="B37" t="s">
        <v>699</v>
      </c>
      <c r="C37" t="b">
        <v>1</v>
      </c>
      <c r="D37" t="s">
        <v>115</v>
      </c>
      <c r="F37" s="148"/>
      <c r="G37" t="s">
        <v>14</v>
      </c>
    </row>
    <row r="38" spans="1:8" x14ac:dyDescent="0.3">
      <c r="A38" t="s">
        <v>1766</v>
      </c>
      <c r="B38" t="s">
        <v>701</v>
      </c>
      <c r="C38" t="b">
        <v>1</v>
      </c>
      <c r="D38" t="s">
        <v>116</v>
      </c>
      <c r="F38" s="148"/>
      <c r="G38" t="s">
        <v>14</v>
      </c>
    </row>
    <row r="39" spans="1:8" x14ac:dyDescent="0.3">
      <c r="A39" t="s">
        <v>1768</v>
      </c>
      <c r="B39" t="s">
        <v>643</v>
      </c>
      <c r="C39" t="b">
        <v>1</v>
      </c>
      <c r="D39" t="s">
        <v>117</v>
      </c>
      <c r="F39" s="148"/>
      <c r="G39" t="s">
        <v>9</v>
      </c>
    </row>
    <row r="40" spans="1:8" x14ac:dyDescent="0.3">
      <c r="A40" t="s">
        <v>1771</v>
      </c>
      <c r="B40" t="s">
        <v>703</v>
      </c>
      <c r="C40" t="b">
        <v>1</v>
      </c>
      <c r="D40" t="s">
        <v>118</v>
      </c>
      <c r="F40" s="148"/>
      <c r="G40" t="s">
        <v>14</v>
      </c>
    </row>
    <row r="41" spans="1:8" x14ac:dyDescent="0.3">
      <c r="A41" t="s">
        <v>2109</v>
      </c>
      <c r="B41" t="s">
        <v>689</v>
      </c>
      <c r="C41" t="b">
        <v>0</v>
      </c>
      <c r="D41" t="s">
        <v>395</v>
      </c>
      <c r="E41" s="148" t="s">
        <v>490</v>
      </c>
      <c r="G41" t="s">
        <v>9</v>
      </c>
    </row>
    <row r="42" spans="1:8" x14ac:dyDescent="0.3">
      <c r="A42" t="s">
        <v>1510</v>
      </c>
      <c r="B42" t="s">
        <v>689</v>
      </c>
      <c r="C42" t="b">
        <v>1</v>
      </c>
      <c r="D42" t="s">
        <v>2110</v>
      </c>
      <c r="E42" s="148">
        <v>1</v>
      </c>
      <c r="F42" s="148">
        <v>2005</v>
      </c>
      <c r="G42" t="s">
        <v>9</v>
      </c>
      <c r="H42" t="s">
        <v>2090</v>
      </c>
    </row>
    <row r="43" spans="1:8" x14ac:dyDescent="0.3">
      <c r="A43" t="s">
        <v>1779</v>
      </c>
      <c r="B43" t="s">
        <v>705</v>
      </c>
      <c r="C43" t="b">
        <v>1</v>
      </c>
      <c r="D43" t="s">
        <v>119</v>
      </c>
      <c r="F43" s="148"/>
      <c r="G43" t="s">
        <v>14</v>
      </c>
    </row>
    <row r="44" spans="1:8" x14ac:dyDescent="0.3">
      <c r="A44" t="s">
        <v>1897</v>
      </c>
      <c r="B44" t="s">
        <v>645</v>
      </c>
      <c r="C44" t="b">
        <v>0</v>
      </c>
      <c r="D44" t="s">
        <v>120</v>
      </c>
      <c r="F44" s="148"/>
      <c r="G44" t="s">
        <v>9</v>
      </c>
    </row>
    <row r="45" spans="1:8" x14ac:dyDescent="0.3">
      <c r="A45" t="s">
        <v>1556</v>
      </c>
      <c r="B45" t="s">
        <v>645</v>
      </c>
      <c r="C45" t="b">
        <v>1</v>
      </c>
      <c r="D45" t="s">
        <v>1381</v>
      </c>
      <c r="E45" s="148">
        <v>10</v>
      </c>
      <c r="F45" s="148">
        <v>2006</v>
      </c>
      <c r="G45" t="s">
        <v>9</v>
      </c>
    </row>
    <row r="46" spans="1:8" x14ac:dyDescent="0.3">
      <c r="A46" t="s">
        <v>1782</v>
      </c>
      <c r="B46" t="s">
        <v>647</v>
      </c>
      <c r="C46" t="b">
        <v>1</v>
      </c>
      <c r="D46" t="s">
        <v>121</v>
      </c>
      <c r="F46" s="148"/>
      <c r="G46" t="s">
        <v>11</v>
      </c>
    </row>
    <row r="47" spans="1:8" x14ac:dyDescent="0.3">
      <c r="A47" t="s">
        <v>1791</v>
      </c>
      <c r="B47" t="s">
        <v>649</v>
      </c>
      <c r="C47" t="b">
        <v>1</v>
      </c>
      <c r="D47" t="s">
        <v>122</v>
      </c>
      <c r="F47" s="148"/>
      <c r="G47" t="s">
        <v>11</v>
      </c>
    </row>
    <row r="48" spans="1:8" x14ac:dyDescent="0.3">
      <c r="A48" t="s">
        <v>1800</v>
      </c>
      <c r="B48" t="s">
        <v>651</v>
      </c>
      <c r="C48" t="b">
        <v>1</v>
      </c>
      <c r="D48" t="s">
        <v>123</v>
      </c>
      <c r="F48" s="148"/>
      <c r="G48" t="s">
        <v>9</v>
      </c>
    </row>
    <row r="49" spans="1:7" x14ac:dyDescent="0.3">
      <c r="A49" t="s">
        <v>1496</v>
      </c>
      <c r="B49" t="s">
        <v>653</v>
      </c>
      <c r="C49" t="b">
        <v>1</v>
      </c>
      <c r="D49" t="s">
        <v>124</v>
      </c>
      <c r="F49" s="148"/>
      <c r="G49" t="s">
        <v>5</v>
      </c>
    </row>
    <row r="50" spans="1:7" x14ac:dyDescent="0.3">
      <c r="A50" t="s">
        <v>1517</v>
      </c>
      <c r="B50" t="s">
        <v>655</v>
      </c>
      <c r="C50" t="b">
        <v>1</v>
      </c>
      <c r="D50" t="s">
        <v>125</v>
      </c>
      <c r="F50" s="148"/>
      <c r="G50" t="s">
        <v>9</v>
      </c>
    </row>
    <row r="51" spans="1:7" x14ac:dyDescent="0.3">
      <c r="A51" t="s">
        <v>1520</v>
      </c>
      <c r="B51" t="s">
        <v>707</v>
      </c>
      <c r="C51" t="b">
        <v>1</v>
      </c>
      <c r="D51" t="s">
        <v>126</v>
      </c>
      <c r="F51" s="148"/>
      <c r="G51" t="s">
        <v>9</v>
      </c>
    </row>
    <row r="52" spans="1:7" x14ac:dyDescent="0.3">
      <c r="A52" t="s">
        <v>1523</v>
      </c>
      <c r="B52" t="s">
        <v>709</v>
      </c>
      <c r="C52" t="b">
        <v>1</v>
      </c>
      <c r="D52" t="s">
        <v>127</v>
      </c>
      <c r="F52" s="148"/>
      <c r="G52" t="s">
        <v>14</v>
      </c>
    </row>
    <row r="53" spans="1:7" x14ac:dyDescent="0.3">
      <c r="A53" t="s">
        <v>1899</v>
      </c>
      <c r="B53" t="s">
        <v>659</v>
      </c>
      <c r="C53" t="b">
        <v>1</v>
      </c>
      <c r="D53" t="s">
        <v>129</v>
      </c>
      <c r="E53" s="148" t="s">
        <v>490</v>
      </c>
      <c r="G53" t="s">
        <v>6</v>
      </c>
    </row>
    <row r="54" spans="1:7" x14ac:dyDescent="0.3">
      <c r="A54" t="s">
        <v>1536</v>
      </c>
      <c r="B54" t="s">
        <v>1101</v>
      </c>
      <c r="C54" t="b">
        <v>1</v>
      </c>
      <c r="D54" t="s">
        <v>1441</v>
      </c>
      <c r="F54" s="148">
        <v>2016</v>
      </c>
      <c r="G54" t="s">
        <v>6</v>
      </c>
    </row>
    <row r="55" spans="1:7" x14ac:dyDescent="0.3">
      <c r="A55" t="s">
        <v>1544</v>
      </c>
      <c r="B55" t="s">
        <v>661</v>
      </c>
      <c r="C55" t="b">
        <v>1</v>
      </c>
      <c r="D55" t="s">
        <v>131</v>
      </c>
      <c r="F55" s="148"/>
      <c r="G55" t="s">
        <v>11</v>
      </c>
    </row>
    <row r="56" spans="1:7" x14ac:dyDescent="0.3">
      <c r="A56" t="s">
        <v>1547</v>
      </c>
      <c r="B56" t="s">
        <v>663</v>
      </c>
      <c r="C56" t="b">
        <v>1</v>
      </c>
      <c r="D56" t="s">
        <v>132</v>
      </c>
      <c r="F56" s="148"/>
      <c r="G56" t="s">
        <v>11</v>
      </c>
    </row>
    <row r="57" spans="1:7" x14ac:dyDescent="0.3">
      <c r="A57" t="s">
        <v>1553</v>
      </c>
      <c r="B57" t="s">
        <v>711</v>
      </c>
      <c r="C57" t="b">
        <v>1</v>
      </c>
      <c r="D57" t="s">
        <v>133</v>
      </c>
      <c r="F57" s="148"/>
      <c r="G57" t="s">
        <v>14</v>
      </c>
    </row>
    <row r="58" spans="1:7" x14ac:dyDescent="0.3">
      <c r="A58" t="s">
        <v>1557</v>
      </c>
      <c r="B58" t="s">
        <v>713</v>
      </c>
      <c r="C58" t="b">
        <v>1</v>
      </c>
      <c r="D58" t="s">
        <v>135</v>
      </c>
      <c r="F58" s="148"/>
      <c r="G58" t="s">
        <v>8</v>
      </c>
    </row>
    <row r="59" spans="1:7" x14ac:dyDescent="0.3">
      <c r="A59" t="s">
        <v>1570</v>
      </c>
      <c r="B59" t="s">
        <v>665</v>
      </c>
      <c r="C59" t="b">
        <v>1</v>
      </c>
      <c r="D59" t="s">
        <v>136</v>
      </c>
      <c r="F59" s="148"/>
      <c r="G59" t="s">
        <v>9</v>
      </c>
    </row>
    <row r="60" spans="1:7" x14ac:dyDescent="0.3">
      <c r="A60" t="s">
        <v>1580</v>
      </c>
      <c r="B60" t="s">
        <v>667</v>
      </c>
      <c r="C60" t="b">
        <v>1</v>
      </c>
      <c r="D60" t="s">
        <v>137</v>
      </c>
      <c r="F60" s="148"/>
      <c r="G60" t="s">
        <v>9</v>
      </c>
    </row>
    <row r="61" spans="1:7" x14ac:dyDescent="0.3">
      <c r="A61" t="s">
        <v>1589</v>
      </c>
      <c r="B61" t="s">
        <v>715</v>
      </c>
      <c r="C61" t="b">
        <v>1</v>
      </c>
      <c r="D61" t="s">
        <v>138</v>
      </c>
      <c r="F61" s="148"/>
      <c r="G61" t="s">
        <v>9</v>
      </c>
    </row>
    <row r="62" spans="1:7" x14ac:dyDescent="0.3">
      <c r="A62" t="s">
        <v>1571</v>
      </c>
      <c r="B62" t="s">
        <v>669</v>
      </c>
      <c r="C62" t="b">
        <v>0</v>
      </c>
      <c r="D62" t="s">
        <v>670</v>
      </c>
      <c r="F62" s="148" t="s">
        <v>2111</v>
      </c>
      <c r="G62" t="s">
        <v>9</v>
      </c>
    </row>
    <row r="63" spans="1:7" s="136" customFormat="1" ht="13.5" customHeight="1" x14ac:dyDescent="0.3">
      <c r="A63" s="136" t="s">
        <v>1524</v>
      </c>
      <c r="B63" s="136" t="s">
        <v>669</v>
      </c>
      <c r="C63" s="136" t="b">
        <v>1</v>
      </c>
      <c r="D63" s="136" t="s">
        <v>1382</v>
      </c>
      <c r="E63" s="172"/>
      <c r="F63" s="172">
        <v>2020</v>
      </c>
      <c r="G63" t="s">
        <v>9</v>
      </c>
    </row>
    <row r="64" spans="1:7" s="136" customFormat="1" x14ac:dyDescent="0.3">
      <c r="A64" s="136" t="s">
        <v>2112</v>
      </c>
      <c r="B64" s="136" t="s">
        <v>657</v>
      </c>
      <c r="C64" s="136" t="b">
        <v>0</v>
      </c>
      <c r="D64" s="136" t="s">
        <v>128</v>
      </c>
      <c r="E64" s="172" t="s">
        <v>490</v>
      </c>
      <c r="G64" s="136" t="s">
        <v>9</v>
      </c>
    </row>
    <row r="65" spans="1:8" x14ac:dyDescent="0.3">
      <c r="A65" t="s">
        <v>1597</v>
      </c>
      <c r="B65" t="s">
        <v>672</v>
      </c>
      <c r="C65" t="b">
        <v>1</v>
      </c>
      <c r="D65" t="s">
        <v>141</v>
      </c>
      <c r="F65" s="148"/>
      <c r="G65" t="s">
        <v>5</v>
      </c>
    </row>
    <row r="66" spans="1:8" x14ac:dyDescent="0.3">
      <c r="A66" t="s">
        <v>1598</v>
      </c>
      <c r="B66" t="s">
        <v>674</v>
      </c>
      <c r="C66" t="b">
        <v>1</v>
      </c>
      <c r="D66" t="s">
        <v>142</v>
      </c>
      <c r="F66" s="148"/>
      <c r="G66" t="s">
        <v>9</v>
      </c>
    </row>
    <row r="67" spans="1:8" x14ac:dyDescent="0.3">
      <c r="A67" t="s">
        <v>1599</v>
      </c>
      <c r="B67" t="s">
        <v>676</v>
      </c>
      <c r="C67" t="b">
        <v>1</v>
      </c>
      <c r="D67" t="s">
        <v>143</v>
      </c>
      <c r="F67" s="148"/>
      <c r="G67" t="s">
        <v>11</v>
      </c>
    </row>
    <row r="68" spans="1:8" x14ac:dyDescent="0.3">
      <c r="A68" t="s">
        <v>1601</v>
      </c>
      <c r="B68" t="s">
        <v>717</v>
      </c>
      <c r="C68" t="b">
        <v>1</v>
      </c>
      <c r="D68" t="s">
        <v>144</v>
      </c>
      <c r="F68" s="148"/>
      <c r="G68" t="s">
        <v>14</v>
      </c>
    </row>
    <row r="69" spans="1:8" x14ac:dyDescent="0.3">
      <c r="A69" t="s">
        <v>1602</v>
      </c>
      <c r="B69" t="s">
        <v>719</v>
      </c>
      <c r="C69" t="b">
        <v>1</v>
      </c>
      <c r="D69" t="s">
        <v>145</v>
      </c>
      <c r="F69" s="148"/>
      <c r="G69" t="s">
        <v>5</v>
      </c>
    </row>
    <row r="70" spans="1:8" x14ac:dyDescent="0.3">
      <c r="A70" t="s">
        <v>1603</v>
      </c>
      <c r="B70" t="s">
        <v>678</v>
      </c>
      <c r="C70" t="b">
        <v>1</v>
      </c>
      <c r="D70" t="s">
        <v>146</v>
      </c>
      <c r="F70" s="148"/>
      <c r="G70" t="s">
        <v>5</v>
      </c>
    </row>
    <row r="71" spans="1:8" x14ac:dyDescent="0.3">
      <c r="A71" t="s">
        <v>1901</v>
      </c>
      <c r="B71" t="s">
        <v>683</v>
      </c>
      <c r="C71" t="b">
        <v>0</v>
      </c>
      <c r="D71" t="s">
        <v>148</v>
      </c>
      <c r="E71" s="148" t="s">
        <v>490</v>
      </c>
      <c r="G71" t="s">
        <v>5</v>
      </c>
    </row>
    <row r="72" spans="1:8" x14ac:dyDescent="0.3">
      <c r="A72" t="s">
        <v>1592</v>
      </c>
      <c r="B72" t="s">
        <v>683</v>
      </c>
      <c r="C72" t="b">
        <v>1</v>
      </c>
      <c r="D72" t="s">
        <v>1385</v>
      </c>
      <c r="E72" s="148">
        <v>9</v>
      </c>
      <c r="F72" s="148">
        <v>2015</v>
      </c>
      <c r="G72" t="s">
        <v>5</v>
      </c>
      <c r="H72" t="s">
        <v>2084</v>
      </c>
    </row>
    <row r="73" spans="1:8" x14ac:dyDescent="0.3">
      <c r="A73" t="s">
        <v>1619</v>
      </c>
      <c r="B73" t="s">
        <v>721</v>
      </c>
      <c r="C73" t="b">
        <v>1</v>
      </c>
      <c r="D73" t="s">
        <v>149</v>
      </c>
      <c r="F73" s="148"/>
      <c r="G73" t="s">
        <v>5</v>
      </c>
    </row>
    <row r="74" spans="1:8" x14ac:dyDescent="0.3">
      <c r="A74" t="s">
        <v>1626</v>
      </c>
      <c r="B74" t="s">
        <v>685</v>
      </c>
      <c r="C74" t="b">
        <v>0</v>
      </c>
      <c r="D74" t="s">
        <v>150</v>
      </c>
      <c r="E74" s="148" t="s">
        <v>490</v>
      </c>
      <c r="G74" t="s">
        <v>6</v>
      </c>
    </row>
    <row r="75" spans="1:8" s="136" customFormat="1" x14ac:dyDescent="0.3">
      <c r="A75" s="136" t="s">
        <v>2113</v>
      </c>
      <c r="B75" s="136" t="s">
        <v>685</v>
      </c>
      <c r="C75" s="136" t="b">
        <v>1</v>
      </c>
      <c r="D75" s="136" t="s">
        <v>1386</v>
      </c>
      <c r="E75" s="172"/>
      <c r="F75" s="172" t="s">
        <v>2114</v>
      </c>
      <c r="G75" t="s">
        <v>6</v>
      </c>
    </row>
    <row r="76" spans="1:8" s="136" customFormat="1" x14ac:dyDescent="0.3">
      <c r="A76" s="136" t="s">
        <v>1633</v>
      </c>
      <c r="B76" s="136" t="s">
        <v>1010</v>
      </c>
      <c r="C76" s="136" t="b">
        <v>0</v>
      </c>
      <c r="D76" s="136" t="s">
        <v>370</v>
      </c>
      <c r="E76" s="172"/>
      <c r="F76" s="172"/>
      <c r="G76" t="s">
        <v>6</v>
      </c>
    </row>
    <row r="77" spans="1:8" x14ac:dyDescent="0.3">
      <c r="A77" t="s">
        <v>2115</v>
      </c>
      <c r="B77" t="s">
        <v>687</v>
      </c>
      <c r="C77" t="b">
        <v>0</v>
      </c>
      <c r="D77" t="s">
        <v>151</v>
      </c>
      <c r="E77" s="148" t="s">
        <v>490</v>
      </c>
      <c r="G77" t="s">
        <v>9</v>
      </c>
    </row>
    <row r="78" spans="1:8" x14ac:dyDescent="0.3">
      <c r="A78" t="s">
        <v>2116</v>
      </c>
      <c r="B78" t="s">
        <v>687</v>
      </c>
      <c r="C78" t="b">
        <v>0</v>
      </c>
      <c r="D78" t="s">
        <v>2117</v>
      </c>
      <c r="E78" s="148">
        <v>4</v>
      </c>
      <c r="F78" s="148" t="s">
        <v>2096</v>
      </c>
      <c r="G78" t="s">
        <v>9</v>
      </c>
      <c r="H78" t="s">
        <v>2084</v>
      </c>
    </row>
    <row r="79" spans="1:8" x14ac:dyDescent="0.3">
      <c r="A79" t="s">
        <v>1539</v>
      </c>
      <c r="B79" t="s">
        <v>687</v>
      </c>
      <c r="C79" t="b">
        <v>1</v>
      </c>
      <c r="D79" t="s">
        <v>1383</v>
      </c>
      <c r="E79" s="148">
        <v>5</v>
      </c>
      <c r="F79" s="148">
        <v>2008</v>
      </c>
      <c r="G79" t="s">
        <v>9</v>
      </c>
      <c r="H79" t="s">
        <v>2090</v>
      </c>
    </row>
    <row r="80" spans="1:8" x14ac:dyDescent="0.3">
      <c r="A80" t="s">
        <v>1641</v>
      </c>
      <c r="B80" t="s">
        <v>723</v>
      </c>
      <c r="C80" t="b">
        <v>1</v>
      </c>
      <c r="D80" t="s">
        <v>153</v>
      </c>
      <c r="F80" s="148"/>
      <c r="G80" t="s">
        <v>5</v>
      </c>
    </row>
    <row r="81" spans="1:7" x14ac:dyDescent="0.3">
      <c r="A81" t="s">
        <v>1647</v>
      </c>
      <c r="B81" t="s">
        <v>691</v>
      </c>
      <c r="C81" t="b">
        <v>1</v>
      </c>
      <c r="D81" t="s">
        <v>384</v>
      </c>
      <c r="F81" s="148"/>
      <c r="G81" t="s">
        <v>13</v>
      </c>
    </row>
    <row r="82" spans="1:7" x14ac:dyDescent="0.3">
      <c r="A82" t="s">
        <v>1781</v>
      </c>
      <c r="B82" t="s">
        <v>725</v>
      </c>
      <c r="C82" t="b">
        <v>1</v>
      </c>
      <c r="D82" t="s">
        <v>155</v>
      </c>
      <c r="F82" s="148"/>
      <c r="G82" t="s">
        <v>8</v>
      </c>
    </row>
    <row r="83" spans="1:7" x14ac:dyDescent="0.3">
      <c r="A83" t="s">
        <v>1680</v>
      </c>
      <c r="B83" t="s">
        <v>731</v>
      </c>
      <c r="C83" t="b">
        <v>1</v>
      </c>
      <c r="D83" t="s">
        <v>160</v>
      </c>
      <c r="F83" s="148"/>
      <c r="G83" t="s">
        <v>9</v>
      </c>
    </row>
    <row r="84" spans="1:7" x14ac:dyDescent="0.3">
      <c r="A84" t="s">
        <v>1686</v>
      </c>
      <c r="B84" t="s">
        <v>733</v>
      </c>
      <c r="C84" t="b">
        <v>1</v>
      </c>
      <c r="D84" t="s">
        <v>162</v>
      </c>
      <c r="F84" s="148"/>
      <c r="G84" t="s">
        <v>14</v>
      </c>
    </row>
    <row r="85" spans="1:7" x14ac:dyDescent="0.3">
      <c r="A85" t="s">
        <v>1688</v>
      </c>
      <c r="B85" t="s">
        <v>735</v>
      </c>
      <c r="C85" t="b">
        <v>1</v>
      </c>
      <c r="D85" t="s">
        <v>164</v>
      </c>
      <c r="F85" s="148"/>
      <c r="G85" t="s">
        <v>4</v>
      </c>
    </row>
    <row r="86" spans="1:7" x14ac:dyDescent="0.3">
      <c r="A86" t="s">
        <v>1692</v>
      </c>
      <c r="B86" t="s">
        <v>737</v>
      </c>
      <c r="C86" t="b">
        <v>1</v>
      </c>
      <c r="D86" t="s">
        <v>166</v>
      </c>
      <c r="F86" s="148"/>
      <c r="G86" t="s">
        <v>9</v>
      </c>
    </row>
    <row r="87" spans="1:7" x14ac:dyDescent="0.3">
      <c r="A87" t="s">
        <v>1695</v>
      </c>
      <c r="B87" t="s">
        <v>744</v>
      </c>
      <c r="C87" t="b">
        <v>1</v>
      </c>
      <c r="D87" t="s">
        <v>172</v>
      </c>
      <c r="F87" s="148"/>
      <c r="G87" t="s">
        <v>14</v>
      </c>
    </row>
    <row r="88" spans="1:7" x14ac:dyDescent="0.3">
      <c r="A88" t="s">
        <v>1700</v>
      </c>
      <c r="B88" t="s">
        <v>747</v>
      </c>
      <c r="C88" t="b">
        <v>1</v>
      </c>
      <c r="D88" t="s">
        <v>174</v>
      </c>
      <c r="F88" s="148"/>
      <c r="G88" t="s">
        <v>14</v>
      </c>
    </row>
    <row r="89" spans="1:7" x14ac:dyDescent="0.3">
      <c r="A89" t="s">
        <v>1703</v>
      </c>
      <c r="B89" t="s">
        <v>749</v>
      </c>
      <c r="C89" t="b">
        <v>1</v>
      </c>
      <c r="D89" t="s">
        <v>176</v>
      </c>
      <c r="F89" s="148"/>
      <c r="G89" t="s">
        <v>11</v>
      </c>
    </row>
    <row r="90" spans="1:7" x14ac:dyDescent="0.3">
      <c r="A90" t="s">
        <v>1709</v>
      </c>
      <c r="B90" t="s">
        <v>751</v>
      </c>
      <c r="C90" t="b">
        <v>1</v>
      </c>
      <c r="D90" t="s">
        <v>178</v>
      </c>
      <c r="F90" s="148"/>
      <c r="G90" t="s">
        <v>14</v>
      </c>
    </row>
    <row r="91" spans="1:7" x14ac:dyDescent="0.3">
      <c r="A91" t="s">
        <v>1713</v>
      </c>
      <c r="B91" t="s">
        <v>753</v>
      </c>
      <c r="C91" t="b">
        <v>1</v>
      </c>
      <c r="D91" t="s">
        <v>180</v>
      </c>
      <c r="F91" s="148"/>
      <c r="G91" t="s">
        <v>7</v>
      </c>
    </row>
    <row r="92" spans="1:7" x14ac:dyDescent="0.3">
      <c r="A92" t="s">
        <v>1718</v>
      </c>
      <c r="B92" t="s">
        <v>755</v>
      </c>
      <c r="C92" t="b">
        <v>1</v>
      </c>
      <c r="D92" t="s">
        <v>184</v>
      </c>
      <c r="F92" s="148"/>
      <c r="G92" t="s">
        <v>6</v>
      </c>
    </row>
    <row r="93" spans="1:7" x14ac:dyDescent="0.3">
      <c r="A93" t="s">
        <v>1721</v>
      </c>
      <c r="B93" t="s">
        <v>757</v>
      </c>
      <c r="C93" t="b">
        <v>1</v>
      </c>
      <c r="D93" t="s">
        <v>186</v>
      </c>
      <c r="F93" s="148"/>
      <c r="G93" t="s">
        <v>6</v>
      </c>
    </row>
    <row r="94" spans="1:7" x14ac:dyDescent="0.3">
      <c r="A94" t="s">
        <v>1716</v>
      </c>
      <c r="B94" t="s">
        <v>759</v>
      </c>
      <c r="C94" t="b">
        <v>1</v>
      </c>
      <c r="D94" t="s">
        <v>182</v>
      </c>
      <c r="F94" s="148"/>
      <c r="G94" t="s">
        <v>6</v>
      </c>
    </row>
    <row r="95" spans="1:7" x14ac:dyDescent="0.3">
      <c r="A95" t="s">
        <v>1723</v>
      </c>
      <c r="B95" t="s">
        <v>761</v>
      </c>
      <c r="C95" t="b">
        <v>1</v>
      </c>
      <c r="D95" t="s">
        <v>188</v>
      </c>
      <c r="F95" s="148"/>
      <c r="G95" t="s">
        <v>7</v>
      </c>
    </row>
    <row r="96" spans="1:7" x14ac:dyDescent="0.3">
      <c r="A96" t="s">
        <v>1726</v>
      </c>
      <c r="B96" t="s">
        <v>767</v>
      </c>
      <c r="C96" t="b">
        <v>1</v>
      </c>
      <c r="D96" t="s">
        <v>194</v>
      </c>
      <c r="F96" s="148"/>
      <c r="G96" t="s">
        <v>14</v>
      </c>
    </row>
    <row r="97" spans="1:8" x14ac:dyDescent="0.3">
      <c r="A97" t="s">
        <v>1728</v>
      </c>
      <c r="B97" t="s">
        <v>771</v>
      </c>
      <c r="C97" t="b">
        <v>1</v>
      </c>
      <c r="D97" t="s">
        <v>196</v>
      </c>
      <c r="F97" s="148"/>
      <c r="G97" t="s">
        <v>6</v>
      </c>
    </row>
    <row r="98" spans="1:8" x14ac:dyDescent="0.3">
      <c r="A98" t="s">
        <v>1740</v>
      </c>
      <c r="B98" t="s">
        <v>786</v>
      </c>
      <c r="C98" t="b">
        <v>1</v>
      </c>
      <c r="D98" t="s">
        <v>399</v>
      </c>
      <c r="F98" s="148"/>
      <c r="G98" t="s">
        <v>5</v>
      </c>
    </row>
    <row r="99" spans="1:8" x14ac:dyDescent="0.3">
      <c r="A99" t="s">
        <v>1744</v>
      </c>
      <c r="B99" t="s">
        <v>797</v>
      </c>
      <c r="C99" t="b">
        <v>1</v>
      </c>
      <c r="D99" t="s">
        <v>207</v>
      </c>
      <c r="F99" s="148"/>
      <c r="G99" t="s">
        <v>6</v>
      </c>
    </row>
    <row r="100" spans="1:8" x14ac:dyDescent="0.3">
      <c r="A100" t="s">
        <v>1748</v>
      </c>
      <c r="B100" t="s">
        <v>799</v>
      </c>
      <c r="C100" t="b">
        <v>1</v>
      </c>
      <c r="D100" t="s">
        <v>209</v>
      </c>
      <c r="F100" s="148"/>
      <c r="G100" t="s">
        <v>13</v>
      </c>
    </row>
    <row r="101" spans="1:8" x14ac:dyDescent="0.3">
      <c r="A101" t="s">
        <v>1751</v>
      </c>
      <c r="B101" t="s">
        <v>801</v>
      </c>
      <c r="C101" t="b">
        <v>1</v>
      </c>
      <c r="D101" t="s">
        <v>212</v>
      </c>
      <c r="F101" s="148"/>
      <c r="G101" t="s">
        <v>4</v>
      </c>
    </row>
    <row r="102" spans="1:8" x14ac:dyDescent="0.3">
      <c r="A102" t="s">
        <v>1730</v>
      </c>
      <c r="B102" t="s">
        <v>805</v>
      </c>
      <c r="C102" t="b">
        <v>1</v>
      </c>
      <c r="D102" t="s">
        <v>217</v>
      </c>
      <c r="F102" s="148"/>
      <c r="G102" t="s">
        <v>4</v>
      </c>
    </row>
    <row r="103" spans="1:8" x14ac:dyDescent="0.3">
      <c r="A103" t="s">
        <v>1755</v>
      </c>
      <c r="B103" t="s">
        <v>808</v>
      </c>
      <c r="C103" t="b">
        <v>1</v>
      </c>
      <c r="D103" t="s">
        <v>215</v>
      </c>
      <c r="F103" s="148"/>
      <c r="G103" t="s">
        <v>14</v>
      </c>
    </row>
    <row r="104" spans="1:8" x14ac:dyDescent="0.3">
      <c r="A104" t="s">
        <v>1705</v>
      </c>
      <c r="B104" t="s">
        <v>810</v>
      </c>
      <c r="C104" t="b">
        <v>1</v>
      </c>
      <c r="D104" t="s">
        <v>219</v>
      </c>
      <c r="F104" s="148"/>
      <c r="G104" t="s">
        <v>14</v>
      </c>
    </row>
    <row r="105" spans="1:8" x14ac:dyDescent="0.3">
      <c r="A105" t="s">
        <v>1758</v>
      </c>
      <c r="B105" t="s">
        <v>819</v>
      </c>
      <c r="C105" t="b">
        <v>1</v>
      </c>
      <c r="D105" t="s">
        <v>225</v>
      </c>
      <c r="F105" s="148"/>
      <c r="G105" t="s">
        <v>5</v>
      </c>
    </row>
    <row r="106" spans="1:8" x14ac:dyDescent="0.3">
      <c r="A106" t="s">
        <v>1764</v>
      </c>
      <c r="B106" t="s">
        <v>821</v>
      </c>
      <c r="C106" t="b">
        <v>1</v>
      </c>
      <c r="D106" t="s">
        <v>226</v>
      </c>
      <c r="F106" s="148"/>
      <c r="G106" t="s">
        <v>13</v>
      </c>
    </row>
    <row r="107" spans="1:8" x14ac:dyDescent="0.3">
      <c r="A107" t="s">
        <v>1753</v>
      </c>
      <c r="B107" t="s">
        <v>824</v>
      </c>
      <c r="C107" t="b">
        <v>1</v>
      </c>
      <c r="D107" t="s">
        <v>228</v>
      </c>
      <c r="F107" s="148"/>
      <c r="G107" t="s">
        <v>14</v>
      </c>
    </row>
    <row r="108" spans="1:8" x14ac:dyDescent="0.3">
      <c r="A108" t="s">
        <v>1770</v>
      </c>
      <c r="B108" t="s">
        <v>833</v>
      </c>
      <c r="C108" t="b">
        <v>1</v>
      </c>
      <c r="D108" t="s">
        <v>235</v>
      </c>
      <c r="F108" s="148"/>
      <c r="G108" t="s">
        <v>14</v>
      </c>
    </row>
    <row r="109" spans="1:8" x14ac:dyDescent="0.3">
      <c r="A109" t="s">
        <v>1774</v>
      </c>
      <c r="B109" t="s">
        <v>835</v>
      </c>
      <c r="C109" t="b">
        <v>1</v>
      </c>
      <c r="D109" t="s">
        <v>237</v>
      </c>
      <c r="F109" s="148"/>
      <c r="G109" t="s">
        <v>6</v>
      </c>
    </row>
    <row r="110" spans="1:8" x14ac:dyDescent="0.3">
      <c r="A110" t="s">
        <v>1776</v>
      </c>
      <c r="B110" t="s">
        <v>837</v>
      </c>
      <c r="C110" t="b">
        <v>1</v>
      </c>
      <c r="D110" t="s">
        <v>838</v>
      </c>
      <c r="F110" s="148">
        <v>1983</v>
      </c>
      <c r="G110" t="s">
        <v>6</v>
      </c>
      <c r="H110" t="s">
        <v>2118</v>
      </c>
    </row>
    <row r="111" spans="1:8" x14ac:dyDescent="0.3">
      <c r="A111" t="s">
        <v>1666</v>
      </c>
      <c r="B111" t="s">
        <v>840</v>
      </c>
      <c r="C111" t="b">
        <v>1</v>
      </c>
      <c r="D111" t="s">
        <v>241</v>
      </c>
      <c r="F111" s="148"/>
      <c r="G111" t="s">
        <v>13</v>
      </c>
    </row>
    <row r="112" spans="1:8" x14ac:dyDescent="0.3">
      <c r="A112" t="s">
        <v>1767</v>
      </c>
      <c r="B112" t="s">
        <v>842</v>
      </c>
      <c r="C112" t="b">
        <v>1</v>
      </c>
      <c r="D112" t="s">
        <v>243</v>
      </c>
      <c r="F112" s="148"/>
      <c r="G112" t="s">
        <v>13</v>
      </c>
    </row>
    <row r="113" spans="1:7" x14ac:dyDescent="0.3">
      <c r="A113" t="s">
        <v>1777</v>
      </c>
      <c r="B113" t="s">
        <v>844</v>
      </c>
      <c r="C113" t="b">
        <v>1</v>
      </c>
      <c r="D113" t="s">
        <v>244</v>
      </c>
      <c r="F113" s="148"/>
      <c r="G113" t="s">
        <v>13</v>
      </c>
    </row>
    <row r="114" spans="1:7" x14ac:dyDescent="0.3">
      <c r="A114" t="s">
        <v>1736</v>
      </c>
      <c r="B114" t="s">
        <v>847</v>
      </c>
      <c r="C114" t="b">
        <v>1</v>
      </c>
      <c r="D114" t="s">
        <v>246</v>
      </c>
      <c r="F114" s="148"/>
      <c r="G114" t="s">
        <v>11</v>
      </c>
    </row>
    <row r="115" spans="1:7" x14ac:dyDescent="0.3">
      <c r="A115" t="s">
        <v>1784</v>
      </c>
      <c r="B115" t="s">
        <v>856</v>
      </c>
      <c r="C115" t="b">
        <v>1</v>
      </c>
      <c r="D115" t="s">
        <v>254</v>
      </c>
      <c r="F115" s="148"/>
      <c r="G115" t="s">
        <v>4</v>
      </c>
    </row>
    <row r="116" spans="1:7" x14ac:dyDescent="0.3">
      <c r="A116" t="s">
        <v>1790</v>
      </c>
      <c r="B116" t="s">
        <v>858</v>
      </c>
      <c r="C116" t="b">
        <v>1</v>
      </c>
      <c r="D116" t="s">
        <v>402</v>
      </c>
      <c r="F116" s="148"/>
      <c r="G116" t="s">
        <v>9</v>
      </c>
    </row>
    <row r="117" spans="1:7" x14ac:dyDescent="0.3">
      <c r="A117" t="s">
        <v>1794</v>
      </c>
      <c r="B117" t="s">
        <v>876</v>
      </c>
      <c r="C117" t="b">
        <v>1</v>
      </c>
      <c r="D117" t="s">
        <v>259</v>
      </c>
      <c r="F117" s="148"/>
      <c r="G117" t="s">
        <v>6</v>
      </c>
    </row>
    <row r="118" spans="1:7" x14ac:dyDescent="0.3">
      <c r="A118" t="s">
        <v>1802</v>
      </c>
      <c r="B118" t="s">
        <v>878</v>
      </c>
      <c r="C118" t="b">
        <v>1</v>
      </c>
      <c r="D118" t="s">
        <v>261</v>
      </c>
      <c r="F118" s="148"/>
      <c r="G118" t="s">
        <v>11</v>
      </c>
    </row>
    <row r="119" spans="1:7" x14ac:dyDescent="0.3">
      <c r="A119" t="s">
        <v>1499</v>
      </c>
      <c r="B119" t="s">
        <v>880</v>
      </c>
      <c r="C119" t="b">
        <v>1</v>
      </c>
      <c r="D119" t="s">
        <v>263</v>
      </c>
      <c r="F119" s="148"/>
      <c r="G119" t="s">
        <v>14</v>
      </c>
    </row>
    <row r="120" spans="1:7" x14ac:dyDescent="0.3">
      <c r="A120" t="s">
        <v>1501</v>
      </c>
      <c r="B120" t="s">
        <v>882</v>
      </c>
      <c r="C120" t="b">
        <v>1</v>
      </c>
      <c r="D120" t="s">
        <v>265</v>
      </c>
      <c r="F120" s="148"/>
      <c r="G120" t="s">
        <v>9</v>
      </c>
    </row>
    <row r="121" spans="1:7" x14ac:dyDescent="0.3">
      <c r="A121" t="s">
        <v>1503</v>
      </c>
      <c r="B121" t="s">
        <v>884</v>
      </c>
      <c r="C121" t="b">
        <v>1</v>
      </c>
      <c r="D121" t="s">
        <v>267</v>
      </c>
      <c r="F121" s="148"/>
      <c r="G121" t="s">
        <v>9</v>
      </c>
    </row>
    <row r="122" spans="1:7" x14ac:dyDescent="0.3">
      <c r="A122" t="s">
        <v>1505</v>
      </c>
      <c r="B122" t="s">
        <v>886</v>
      </c>
      <c r="C122" t="b">
        <v>1</v>
      </c>
      <c r="D122" t="s">
        <v>269</v>
      </c>
      <c r="F122" s="148"/>
      <c r="G122" t="s">
        <v>8</v>
      </c>
    </row>
    <row r="123" spans="1:7" x14ac:dyDescent="0.3">
      <c r="A123" t="s">
        <v>1507</v>
      </c>
      <c r="B123" t="s">
        <v>888</v>
      </c>
      <c r="C123" t="b">
        <v>1</v>
      </c>
      <c r="D123" t="s">
        <v>271</v>
      </c>
      <c r="F123" s="148"/>
      <c r="G123" t="s">
        <v>6</v>
      </c>
    </row>
    <row r="124" spans="1:7" x14ac:dyDescent="0.3">
      <c r="A124" t="s">
        <v>1509</v>
      </c>
      <c r="B124" t="s">
        <v>890</v>
      </c>
      <c r="C124" t="b">
        <v>1</v>
      </c>
      <c r="D124" t="s">
        <v>404</v>
      </c>
      <c r="F124" s="148"/>
      <c r="G124" t="s">
        <v>9</v>
      </c>
    </row>
    <row r="125" spans="1:7" x14ac:dyDescent="0.3">
      <c r="A125" t="s">
        <v>1514</v>
      </c>
      <c r="B125" t="s">
        <v>892</v>
      </c>
      <c r="C125" t="b">
        <v>1</v>
      </c>
      <c r="D125" t="s">
        <v>273</v>
      </c>
      <c r="F125" s="148"/>
      <c r="G125" t="s">
        <v>6</v>
      </c>
    </row>
    <row r="126" spans="1:7" x14ac:dyDescent="0.3">
      <c r="A126" t="s">
        <v>1519</v>
      </c>
      <c r="B126" t="s">
        <v>897</v>
      </c>
      <c r="C126" t="b">
        <v>1</v>
      </c>
      <c r="D126" t="s">
        <v>275</v>
      </c>
      <c r="F126" s="148"/>
      <c r="G126" t="s">
        <v>14</v>
      </c>
    </row>
    <row r="127" spans="1:7" x14ac:dyDescent="0.3">
      <c r="A127" t="s">
        <v>1724</v>
      </c>
      <c r="B127" t="s">
        <v>903</v>
      </c>
      <c r="C127" t="b">
        <v>1</v>
      </c>
      <c r="D127" t="s">
        <v>282</v>
      </c>
      <c r="F127" s="148"/>
      <c r="G127" t="s">
        <v>9</v>
      </c>
    </row>
    <row r="128" spans="1:7" x14ac:dyDescent="0.3">
      <c r="A128" t="s">
        <v>1734</v>
      </c>
      <c r="B128" t="s">
        <v>905</v>
      </c>
      <c r="C128" t="b">
        <v>1</v>
      </c>
      <c r="D128" t="s">
        <v>283</v>
      </c>
      <c r="F128" s="148"/>
      <c r="G128" t="s">
        <v>9</v>
      </c>
    </row>
    <row r="129" spans="1:7" x14ac:dyDescent="0.3">
      <c r="A129" t="s">
        <v>1584</v>
      </c>
      <c r="B129" t="s">
        <v>907</v>
      </c>
      <c r="C129" t="b">
        <v>1</v>
      </c>
      <c r="D129" t="s">
        <v>284</v>
      </c>
      <c r="F129" s="148"/>
      <c r="G129" t="s">
        <v>9</v>
      </c>
    </row>
    <row r="130" spans="1:7" x14ac:dyDescent="0.3">
      <c r="A130" t="s">
        <v>1607</v>
      </c>
      <c r="B130" t="s">
        <v>909</v>
      </c>
      <c r="C130" t="b">
        <v>1</v>
      </c>
      <c r="D130" t="s">
        <v>285</v>
      </c>
      <c r="F130" s="148"/>
      <c r="G130" t="s">
        <v>9</v>
      </c>
    </row>
    <row r="131" spans="1:7" x14ac:dyDescent="0.3">
      <c r="A131" t="s">
        <v>1610</v>
      </c>
      <c r="B131" t="s">
        <v>911</v>
      </c>
      <c r="C131" t="b">
        <v>1</v>
      </c>
      <c r="D131" t="s">
        <v>286</v>
      </c>
      <c r="F131" s="148"/>
      <c r="G131" t="s">
        <v>9</v>
      </c>
    </row>
    <row r="132" spans="1:7" x14ac:dyDescent="0.3">
      <c r="A132" t="s">
        <v>1604</v>
      </c>
      <c r="B132" t="s">
        <v>680</v>
      </c>
      <c r="C132" t="b">
        <v>1</v>
      </c>
      <c r="D132" t="s">
        <v>681</v>
      </c>
      <c r="F132" s="148">
        <v>1980</v>
      </c>
      <c r="G132" t="s">
        <v>11</v>
      </c>
    </row>
    <row r="133" spans="1:7" x14ac:dyDescent="0.3">
      <c r="A133" t="s">
        <v>1526</v>
      </c>
      <c r="B133" t="s">
        <v>913</v>
      </c>
      <c r="C133" t="b">
        <v>1</v>
      </c>
      <c r="D133" t="s">
        <v>914</v>
      </c>
      <c r="F133" s="148"/>
      <c r="G133" t="s">
        <v>6</v>
      </c>
    </row>
    <row r="134" spans="1:7" x14ac:dyDescent="0.3">
      <c r="A134" t="s">
        <v>1530</v>
      </c>
      <c r="B134" t="s">
        <v>916</v>
      </c>
      <c r="C134" t="b">
        <v>1</v>
      </c>
      <c r="D134" t="s">
        <v>407</v>
      </c>
      <c r="F134" s="148"/>
      <c r="G134" t="s">
        <v>9</v>
      </c>
    </row>
    <row r="135" spans="1:7" x14ac:dyDescent="0.3">
      <c r="A135" t="s">
        <v>1711</v>
      </c>
      <c r="B135" t="s">
        <v>918</v>
      </c>
      <c r="C135" t="b">
        <v>1</v>
      </c>
      <c r="D135" t="s">
        <v>292</v>
      </c>
      <c r="F135" s="148"/>
      <c r="G135" t="s">
        <v>9</v>
      </c>
    </row>
    <row r="136" spans="1:7" x14ac:dyDescent="0.3">
      <c r="A136" t="s">
        <v>1565</v>
      </c>
      <c r="B136" t="s">
        <v>1038</v>
      </c>
      <c r="C136" t="b">
        <v>1</v>
      </c>
      <c r="D136" t="s">
        <v>294</v>
      </c>
      <c r="F136" s="148"/>
      <c r="G136" t="s">
        <v>6</v>
      </c>
    </row>
    <row r="137" spans="1:7" x14ac:dyDescent="0.3">
      <c r="A137" t="s">
        <v>1535</v>
      </c>
      <c r="B137" t="s">
        <v>920</v>
      </c>
      <c r="C137" t="b">
        <v>1</v>
      </c>
      <c r="D137" t="s">
        <v>296</v>
      </c>
      <c r="F137" s="148"/>
      <c r="G137" t="s">
        <v>4</v>
      </c>
    </row>
    <row r="138" spans="1:7" x14ac:dyDescent="0.3">
      <c r="A138" t="s">
        <v>1796</v>
      </c>
      <c r="B138" t="s">
        <v>922</v>
      </c>
      <c r="C138" t="b">
        <v>1</v>
      </c>
      <c r="D138" t="s">
        <v>298</v>
      </c>
      <c r="F138" s="148"/>
      <c r="G138" t="s">
        <v>6</v>
      </c>
    </row>
    <row r="139" spans="1:7" x14ac:dyDescent="0.3">
      <c r="A139" t="s">
        <v>1541</v>
      </c>
      <c r="B139" t="s">
        <v>924</v>
      </c>
      <c r="C139" t="b">
        <v>1</v>
      </c>
      <c r="D139" t="s">
        <v>300</v>
      </c>
      <c r="F139" s="148"/>
      <c r="G139" t="s">
        <v>14</v>
      </c>
    </row>
    <row r="140" spans="1:7" x14ac:dyDescent="0.3">
      <c r="A140" t="s">
        <v>1546</v>
      </c>
      <c r="B140" t="s">
        <v>926</v>
      </c>
      <c r="C140" t="b">
        <v>1</v>
      </c>
      <c r="D140" t="s">
        <v>168</v>
      </c>
      <c r="F140" s="148"/>
      <c r="G140" t="s">
        <v>5</v>
      </c>
    </row>
    <row r="141" spans="1:7" x14ac:dyDescent="0.3">
      <c r="A141" t="s">
        <v>1643</v>
      </c>
      <c r="B141" t="s">
        <v>928</v>
      </c>
      <c r="C141" t="b">
        <v>1</v>
      </c>
      <c r="D141" t="s">
        <v>304</v>
      </c>
      <c r="F141" s="148"/>
      <c r="G141" t="s">
        <v>10</v>
      </c>
    </row>
    <row r="142" spans="1:7" x14ac:dyDescent="0.3">
      <c r="A142" t="s">
        <v>1693</v>
      </c>
      <c r="B142" t="s">
        <v>930</v>
      </c>
      <c r="C142" t="b">
        <v>1</v>
      </c>
      <c r="D142" t="s">
        <v>305</v>
      </c>
      <c r="F142" s="148"/>
      <c r="G142" t="s">
        <v>10</v>
      </c>
    </row>
    <row r="143" spans="1:7" x14ac:dyDescent="0.3">
      <c r="A143" t="s">
        <v>1778</v>
      </c>
      <c r="B143" t="s">
        <v>932</v>
      </c>
      <c r="C143" t="b">
        <v>1</v>
      </c>
      <c r="D143" t="s">
        <v>306</v>
      </c>
      <c r="F143" s="148"/>
      <c r="G143" t="s">
        <v>10</v>
      </c>
    </row>
    <row r="144" spans="1:7" x14ac:dyDescent="0.3">
      <c r="A144" t="s">
        <v>1552</v>
      </c>
      <c r="B144" t="s">
        <v>934</v>
      </c>
      <c r="C144" t="b">
        <v>1</v>
      </c>
      <c r="D144" t="s">
        <v>307</v>
      </c>
      <c r="F144" s="148"/>
      <c r="G144" t="s">
        <v>10</v>
      </c>
    </row>
    <row r="145" spans="1:7" x14ac:dyDescent="0.3">
      <c r="A145" t="s">
        <v>1574</v>
      </c>
      <c r="B145" t="s">
        <v>936</v>
      </c>
      <c r="C145" t="b">
        <v>1</v>
      </c>
      <c r="D145" t="s">
        <v>308</v>
      </c>
      <c r="F145" s="148"/>
      <c r="G145" t="s">
        <v>10</v>
      </c>
    </row>
    <row r="146" spans="1:7" x14ac:dyDescent="0.3">
      <c r="A146" t="s">
        <v>1575</v>
      </c>
      <c r="B146" t="s">
        <v>938</v>
      </c>
      <c r="C146" t="b">
        <v>1</v>
      </c>
      <c r="D146" t="s">
        <v>309</v>
      </c>
      <c r="F146" s="148"/>
      <c r="G146" t="s">
        <v>10</v>
      </c>
    </row>
    <row r="147" spans="1:7" x14ac:dyDescent="0.3">
      <c r="A147" t="s">
        <v>1640</v>
      </c>
      <c r="B147" t="s">
        <v>940</v>
      </c>
      <c r="C147" t="b">
        <v>1</v>
      </c>
      <c r="D147" t="s">
        <v>310</v>
      </c>
      <c r="F147" s="148"/>
      <c r="G147" t="s">
        <v>10</v>
      </c>
    </row>
    <row r="148" spans="1:7" x14ac:dyDescent="0.3">
      <c r="A148" t="s">
        <v>1555</v>
      </c>
      <c r="B148" t="s">
        <v>942</v>
      </c>
      <c r="C148" t="b">
        <v>1</v>
      </c>
      <c r="D148" t="s">
        <v>312</v>
      </c>
      <c r="F148" s="148"/>
      <c r="G148" t="s">
        <v>9</v>
      </c>
    </row>
    <row r="149" spans="1:7" x14ac:dyDescent="0.3">
      <c r="A149" t="s">
        <v>1738</v>
      </c>
      <c r="B149" t="s">
        <v>944</v>
      </c>
      <c r="C149" t="b">
        <v>1</v>
      </c>
      <c r="D149" t="s">
        <v>945</v>
      </c>
      <c r="F149" s="148"/>
      <c r="G149" t="s">
        <v>6</v>
      </c>
    </row>
    <row r="150" spans="1:7" x14ac:dyDescent="0.3">
      <c r="A150" t="s">
        <v>1559</v>
      </c>
      <c r="B150" t="s">
        <v>947</v>
      </c>
      <c r="C150" t="b">
        <v>1</v>
      </c>
      <c r="D150" t="s">
        <v>316</v>
      </c>
      <c r="F150" s="148"/>
      <c r="G150" t="s">
        <v>8</v>
      </c>
    </row>
    <row r="151" spans="1:7" x14ac:dyDescent="0.3">
      <c r="A151" t="s">
        <v>1561</v>
      </c>
      <c r="B151" t="s">
        <v>949</v>
      </c>
      <c r="C151" t="b">
        <v>1</v>
      </c>
      <c r="D151" t="s">
        <v>318</v>
      </c>
      <c r="F151" s="148"/>
      <c r="G151" t="s">
        <v>6</v>
      </c>
    </row>
    <row r="152" spans="1:7" x14ac:dyDescent="0.3">
      <c r="A152" t="s">
        <v>1563</v>
      </c>
      <c r="B152" t="s">
        <v>951</v>
      </c>
      <c r="C152" t="b">
        <v>1</v>
      </c>
      <c r="D152" t="s">
        <v>320</v>
      </c>
      <c r="F152" s="148"/>
      <c r="G152" t="s">
        <v>13</v>
      </c>
    </row>
    <row r="153" spans="1:7" x14ac:dyDescent="0.3">
      <c r="A153" t="s">
        <v>1567</v>
      </c>
      <c r="B153" t="s">
        <v>956</v>
      </c>
      <c r="C153" t="b">
        <v>1</v>
      </c>
      <c r="D153" t="s">
        <v>325</v>
      </c>
      <c r="F153" s="148"/>
      <c r="G153" t="s">
        <v>6</v>
      </c>
    </row>
    <row r="154" spans="1:7" x14ac:dyDescent="0.3">
      <c r="A154" t="s">
        <v>1573</v>
      </c>
      <c r="B154" t="s">
        <v>1298</v>
      </c>
      <c r="C154" t="b">
        <v>1</v>
      </c>
      <c r="D154" t="s">
        <v>327</v>
      </c>
      <c r="F154" s="148"/>
      <c r="G154" t="s">
        <v>9</v>
      </c>
    </row>
    <row r="155" spans="1:7" x14ac:dyDescent="0.3">
      <c r="A155" t="s">
        <v>1579</v>
      </c>
      <c r="B155" t="s">
        <v>958</v>
      </c>
      <c r="C155" t="b">
        <v>1</v>
      </c>
      <c r="D155" t="s">
        <v>329</v>
      </c>
      <c r="F155" s="148"/>
      <c r="G155" t="s">
        <v>6</v>
      </c>
    </row>
    <row r="156" spans="1:7" x14ac:dyDescent="0.3">
      <c r="A156" t="s">
        <v>1798</v>
      </c>
      <c r="B156" t="s">
        <v>960</v>
      </c>
      <c r="C156" t="b">
        <v>1</v>
      </c>
      <c r="D156" t="s">
        <v>331</v>
      </c>
      <c r="F156" s="148"/>
      <c r="G156" t="s">
        <v>9</v>
      </c>
    </row>
    <row r="157" spans="1:7" x14ac:dyDescent="0.3">
      <c r="A157" t="s">
        <v>1582</v>
      </c>
      <c r="B157" t="s">
        <v>962</v>
      </c>
      <c r="C157" t="b">
        <v>1</v>
      </c>
      <c r="D157" t="s">
        <v>333</v>
      </c>
      <c r="F157" s="148"/>
      <c r="G157" t="s">
        <v>14</v>
      </c>
    </row>
    <row r="158" spans="1:7" x14ac:dyDescent="0.3">
      <c r="A158" t="s">
        <v>1588</v>
      </c>
      <c r="B158" t="s">
        <v>964</v>
      </c>
      <c r="C158" t="b">
        <v>1</v>
      </c>
      <c r="D158" t="s">
        <v>335</v>
      </c>
      <c r="F158" s="148"/>
      <c r="G158" t="s">
        <v>14</v>
      </c>
    </row>
    <row r="159" spans="1:7" x14ac:dyDescent="0.3">
      <c r="A159" t="s">
        <v>1591</v>
      </c>
      <c r="B159" t="s">
        <v>966</v>
      </c>
      <c r="C159" t="b">
        <v>1</v>
      </c>
      <c r="D159" t="s">
        <v>337</v>
      </c>
      <c r="F159" s="148"/>
      <c r="G159" t="s">
        <v>4</v>
      </c>
    </row>
    <row r="160" spans="1:7" x14ac:dyDescent="0.3">
      <c r="A160" t="s">
        <v>1594</v>
      </c>
      <c r="B160" t="s">
        <v>968</v>
      </c>
      <c r="C160" t="b">
        <v>1</v>
      </c>
      <c r="D160" t="s">
        <v>339</v>
      </c>
      <c r="F160" s="148"/>
      <c r="G160" t="s">
        <v>4</v>
      </c>
    </row>
    <row r="161" spans="1:7" x14ac:dyDescent="0.3">
      <c r="A161" t="s">
        <v>1609</v>
      </c>
      <c r="B161" t="s">
        <v>978</v>
      </c>
      <c r="C161" t="b">
        <v>1</v>
      </c>
      <c r="D161" t="s">
        <v>348</v>
      </c>
      <c r="F161" s="148"/>
      <c r="G161" t="s">
        <v>14</v>
      </c>
    </row>
    <row r="162" spans="1:7" x14ac:dyDescent="0.3">
      <c r="A162" t="s">
        <v>1613</v>
      </c>
      <c r="B162" t="s">
        <v>980</v>
      </c>
      <c r="C162" t="b">
        <v>1</v>
      </c>
      <c r="D162" t="s">
        <v>350</v>
      </c>
      <c r="F162" s="148"/>
      <c r="G162" t="s">
        <v>14</v>
      </c>
    </row>
    <row r="163" spans="1:7" x14ac:dyDescent="0.3">
      <c r="A163" t="s">
        <v>1577</v>
      </c>
      <c r="B163" t="s">
        <v>982</v>
      </c>
      <c r="C163" t="b">
        <v>1</v>
      </c>
      <c r="D163" t="s">
        <v>352</v>
      </c>
      <c r="F163" s="148"/>
      <c r="G163" t="s">
        <v>6</v>
      </c>
    </row>
    <row r="164" spans="1:7" x14ac:dyDescent="0.3">
      <c r="A164" t="s">
        <v>1615</v>
      </c>
      <c r="B164" t="s">
        <v>984</v>
      </c>
      <c r="C164" t="b">
        <v>1</v>
      </c>
      <c r="D164" t="s">
        <v>354</v>
      </c>
      <c r="F164" s="148"/>
      <c r="G164" t="s">
        <v>14</v>
      </c>
    </row>
    <row r="165" spans="1:7" x14ac:dyDescent="0.3">
      <c r="A165" t="s">
        <v>1617</v>
      </c>
      <c r="B165" t="s">
        <v>986</v>
      </c>
      <c r="C165" t="b">
        <v>1</v>
      </c>
      <c r="D165" t="s">
        <v>356</v>
      </c>
      <c r="F165" s="148"/>
      <c r="G165" t="s">
        <v>7</v>
      </c>
    </row>
    <row r="166" spans="1:7" x14ac:dyDescent="0.3">
      <c r="A166" t="s">
        <v>1516</v>
      </c>
      <c r="B166" t="s">
        <v>988</v>
      </c>
      <c r="C166" t="b">
        <v>1</v>
      </c>
      <c r="D166" t="s">
        <v>358</v>
      </c>
      <c r="F166" s="148"/>
      <c r="G166" t="s">
        <v>4</v>
      </c>
    </row>
    <row r="167" spans="1:7" x14ac:dyDescent="0.3">
      <c r="A167" t="s">
        <v>1596</v>
      </c>
      <c r="B167" t="s">
        <v>990</v>
      </c>
      <c r="C167" t="b">
        <v>1</v>
      </c>
      <c r="D167" t="s">
        <v>360</v>
      </c>
      <c r="F167" s="148"/>
      <c r="G167" t="s">
        <v>4</v>
      </c>
    </row>
    <row r="168" spans="1:7" x14ac:dyDescent="0.3">
      <c r="A168" t="s">
        <v>1512</v>
      </c>
      <c r="B168" t="s">
        <v>992</v>
      </c>
      <c r="C168" t="b">
        <v>1</v>
      </c>
      <c r="D168" t="s">
        <v>362</v>
      </c>
      <c r="F168" s="148"/>
      <c r="G168" t="s">
        <v>14</v>
      </c>
    </row>
    <row r="169" spans="1:7" x14ac:dyDescent="0.3">
      <c r="A169" t="s">
        <v>1621</v>
      </c>
      <c r="B169" t="s">
        <v>1001</v>
      </c>
      <c r="C169" t="b">
        <v>1</v>
      </c>
      <c r="D169" t="s">
        <v>364</v>
      </c>
      <c r="F169" s="148"/>
      <c r="G169" t="s">
        <v>13</v>
      </c>
    </row>
    <row r="170" spans="1:7" x14ac:dyDescent="0.3">
      <c r="A170" t="s">
        <v>1629</v>
      </c>
      <c r="B170" t="s">
        <v>1006</v>
      </c>
      <c r="C170" t="b">
        <v>1</v>
      </c>
      <c r="D170" t="s">
        <v>366</v>
      </c>
      <c r="F170" s="148"/>
      <c r="G170" t="s">
        <v>9</v>
      </c>
    </row>
    <row r="171" spans="1:7" x14ac:dyDescent="0.3">
      <c r="A171" t="s">
        <v>1631</v>
      </c>
      <c r="B171" t="s">
        <v>1008</v>
      </c>
      <c r="C171" t="b">
        <v>1</v>
      </c>
      <c r="D171" t="s">
        <v>368</v>
      </c>
      <c r="F171" s="148"/>
      <c r="G171" t="s">
        <v>9</v>
      </c>
    </row>
    <row r="172" spans="1:7" x14ac:dyDescent="0.3">
      <c r="A172" t="s">
        <v>1543</v>
      </c>
      <c r="B172" t="s">
        <v>1015</v>
      </c>
      <c r="C172" t="b">
        <v>1</v>
      </c>
      <c r="D172" t="s">
        <v>372</v>
      </c>
      <c r="F172" s="148"/>
      <c r="G172" t="s">
        <v>4</v>
      </c>
    </row>
    <row r="173" spans="1:7" x14ac:dyDescent="0.3">
      <c r="A173" t="s">
        <v>1635</v>
      </c>
      <c r="B173" t="s">
        <v>1017</v>
      </c>
      <c r="C173" t="b">
        <v>1</v>
      </c>
      <c r="D173" t="s">
        <v>374</v>
      </c>
      <c r="F173" s="148"/>
      <c r="G173" t="s">
        <v>5</v>
      </c>
    </row>
    <row r="174" spans="1:7" x14ac:dyDescent="0.3">
      <c r="A174" t="s">
        <v>1637</v>
      </c>
      <c r="B174" t="s">
        <v>1019</v>
      </c>
      <c r="C174" t="b">
        <v>1</v>
      </c>
      <c r="D174" t="s">
        <v>408</v>
      </c>
      <c r="F174" s="148"/>
      <c r="G174" t="s">
        <v>4</v>
      </c>
    </row>
    <row r="175" spans="1:7" x14ac:dyDescent="0.3">
      <c r="A175" t="s">
        <v>1538</v>
      </c>
      <c r="B175" t="s">
        <v>1022</v>
      </c>
      <c r="C175" t="b">
        <v>1</v>
      </c>
      <c r="D175" t="s">
        <v>410</v>
      </c>
      <c r="F175" s="148"/>
      <c r="G175" t="s">
        <v>9</v>
      </c>
    </row>
    <row r="176" spans="1:7" x14ac:dyDescent="0.3">
      <c r="A176" t="s">
        <v>1639</v>
      </c>
      <c r="B176" t="s">
        <v>1030</v>
      </c>
      <c r="C176" t="b">
        <v>1</v>
      </c>
      <c r="D176" t="s">
        <v>379</v>
      </c>
      <c r="F176" s="148"/>
      <c r="G176" t="s">
        <v>14</v>
      </c>
    </row>
    <row r="177" spans="1:7" x14ac:dyDescent="0.3">
      <c r="A177" t="s">
        <v>1645</v>
      </c>
      <c r="B177" t="s">
        <v>1035</v>
      </c>
      <c r="C177" t="b">
        <v>1</v>
      </c>
      <c r="D177" t="s">
        <v>381</v>
      </c>
      <c r="F177" s="148"/>
      <c r="G177" t="s">
        <v>5</v>
      </c>
    </row>
    <row r="178" spans="1:7" x14ac:dyDescent="0.3">
      <c r="A178" t="s">
        <v>2119</v>
      </c>
      <c r="B178" t="s">
        <v>2120</v>
      </c>
      <c r="C178" t="b">
        <v>0</v>
      </c>
      <c r="D178" t="s">
        <v>256</v>
      </c>
      <c r="E178" s="148" t="s">
        <v>490</v>
      </c>
      <c r="G178" t="s">
        <v>11</v>
      </c>
    </row>
    <row r="179" spans="1:7" x14ac:dyDescent="0.3">
      <c r="A179" t="s">
        <v>2121</v>
      </c>
      <c r="B179" t="s">
        <v>2122</v>
      </c>
      <c r="C179" t="b">
        <v>0</v>
      </c>
      <c r="D179" t="s">
        <v>152</v>
      </c>
      <c r="E179" s="148" t="s">
        <v>490</v>
      </c>
      <c r="G179" t="s">
        <v>9</v>
      </c>
    </row>
    <row r="180" spans="1:7" x14ac:dyDescent="0.3">
      <c r="A180" t="s">
        <v>2123</v>
      </c>
      <c r="B180" t="s">
        <v>2124</v>
      </c>
      <c r="C180" t="b">
        <v>0</v>
      </c>
      <c r="D180" t="s">
        <v>130</v>
      </c>
      <c r="E180" s="148" t="s">
        <v>490</v>
      </c>
      <c r="G180" t="s">
        <v>9</v>
      </c>
    </row>
    <row r="181" spans="1:7" x14ac:dyDescent="0.3">
      <c r="A181" t="s">
        <v>2125</v>
      </c>
      <c r="B181" t="s">
        <v>2126</v>
      </c>
      <c r="C181" t="b">
        <v>0</v>
      </c>
      <c r="D181" t="s">
        <v>140</v>
      </c>
      <c r="E181" s="148" t="s">
        <v>490</v>
      </c>
      <c r="G181" t="s">
        <v>5</v>
      </c>
    </row>
    <row r="182" spans="1:7" x14ac:dyDescent="0.3">
      <c r="A182" t="s">
        <v>2127</v>
      </c>
      <c r="B182" t="s">
        <v>2128</v>
      </c>
      <c r="C182" t="b">
        <v>0</v>
      </c>
      <c r="D182" t="s">
        <v>397</v>
      </c>
      <c r="E182" s="148" t="s">
        <v>490</v>
      </c>
      <c r="G182" t="s">
        <v>9</v>
      </c>
    </row>
    <row r="183" spans="1:7" x14ac:dyDescent="0.3">
      <c r="A183" t="s">
        <v>1900</v>
      </c>
      <c r="B183" t="s">
        <v>1384</v>
      </c>
      <c r="C183" t="b">
        <v>0</v>
      </c>
      <c r="D183" t="s">
        <v>134</v>
      </c>
      <c r="E183" s="148" t="s">
        <v>490</v>
      </c>
      <c r="G183" t="s">
        <v>9</v>
      </c>
    </row>
    <row r="184" spans="1:7" x14ac:dyDescent="0.3">
      <c r="A184" t="s">
        <v>2129</v>
      </c>
      <c r="B184" t="s">
        <v>2130</v>
      </c>
      <c r="C184" t="b">
        <v>0</v>
      </c>
      <c r="D184" t="s">
        <v>396</v>
      </c>
      <c r="E184" s="148" t="s">
        <v>490</v>
      </c>
      <c r="G184" t="s">
        <v>9</v>
      </c>
    </row>
    <row r="185" spans="1:7" x14ac:dyDescent="0.3">
      <c r="A185" t="s">
        <v>2131</v>
      </c>
      <c r="B185" t="s">
        <v>2132</v>
      </c>
      <c r="C185" t="b">
        <v>0</v>
      </c>
      <c r="D185" t="s">
        <v>85</v>
      </c>
      <c r="E185" s="148" t="s">
        <v>490</v>
      </c>
      <c r="G185" t="s">
        <v>7</v>
      </c>
    </row>
    <row r="186" spans="1:7" x14ac:dyDescent="0.3">
      <c r="A186" t="s">
        <v>2133</v>
      </c>
      <c r="B186" t="s">
        <v>2134</v>
      </c>
      <c r="C186" t="b">
        <v>0</v>
      </c>
      <c r="D186" t="s">
        <v>86</v>
      </c>
      <c r="E186" s="148" t="s">
        <v>490</v>
      </c>
      <c r="G186" t="s">
        <v>13</v>
      </c>
    </row>
    <row r="187" spans="1:7" x14ac:dyDescent="0.3">
      <c r="A187" t="s">
        <v>1902</v>
      </c>
      <c r="B187" t="s">
        <v>1324</v>
      </c>
      <c r="C187" t="b">
        <v>1</v>
      </c>
      <c r="D187" t="s">
        <v>110</v>
      </c>
      <c r="E187" s="148" t="s">
        <v>490</v>
      </c>
      <c r="G187" t="s">
        <v>13</v>
      </c>
    </row>
    <row r="188" spans="1:7" x14ac:dyDescent="0.3">
      <c r="A188" t="s">
        <v>2135</v>
      </c>
      <c r="B188" t="s">
        <v>2136</v>
      </c>
      <c r="C188" t="b">
        <v>0</v>
      </c>
      <c r="D188" t="s">
        <v>91</v>
      </c>
      <c r="E188" s="148" t="s">
        <v>490</v>
      </c>
      <c r="G188" t="s">
        <v>13</v>
      </c>
    </row>
    <row r="189" spans="1:7" x14ac:dyDescent="0.3">
      <c r="A189" t="s">
        <v>2137</v>
      </c>
      <c r="B189" t="s">
        <v>2138</v>
      </c>
      <c r="C189" t="b">
        <v>0</v>
      </c>
      <c r="D189" t="s">
        <v>92</v>
      </c>
      <c r="E189" s="148" t="s">
        <v>490</v>
      </c>
      <c r="G189" t="s">
        <v>13</v>
      </c>
    </row>
    <row r="190" spans="1:7" x14ac:dyDescent="0.3">
      <c r="A190" t="s">
        <v>2139</v>
      </c>
      <c r="B190" t="s">
        <v>2140</v>
      </c>
      <c r="C190" t="b">
        <v>0</v>
      </c>
      <c r="D190" t="s">
        <v>93</v>
      </c>
      <c r="E190" s="148" t="s">
        <v>490</v>
      </c>
      <c r="G190" t="s">
        <v>13</v>
      </c>
    </row>
    <row r="191" spans="1:7" x14ac:dyDescent="0.3">
      <c r="A191" t="s">
        <v>2141</v>
      </c>
      <c r="B191" t="s">
        <v>2142</v>
      </c>
      <c r="C191" t="b">
        <v>0</v>
      </c>
      <c r="D191" t="s">
        <v>394</v>
      </c>
      <c r="E191" s="148" t="s">
        <v>490</v>
      </c>
      <c r="G191" t="s">
        <v>14</v>
      </c>
    </row>
    <row r="192" spans="1:7" x14ac:dyDescent="0.3">
      <c r="A192" t="s">
        <v>1642</v>
      </c>
      <c r="B192" t="s">
        <v>625</v>
      </c>
      <c r="C192" t="b">
        <v>1</v>
      </c>
      <c r="D192" t="s">
        <v>102</v>
      </c>
      <c r="E192" s="148" t="s">
        <v>490</v>
      </c>
      <c r="G192" t="s">
        <v>13</v>
      </c>
    </row>
    <row r="193" spans="1:8" x14ac:dyDescent="0.3">
      <c r="A193" t="s">
        <v>2143</v>
      </c>
      <c r="B193" t="s">
        <v>2144</v>
      </c>
      <c r="C193" t="b">
        <v>0</v>
      </c>
      <c r="D193" t="s">
        <v>393</v>
      </c>
      <c r="E193" s="148" t="s">
        <v>490</v>
      </c>
      <c r="G193" t="s">
        <v>7</v>
      </c>
    </row>
    <row r="194" spans="1:8" x14ac:dyDescent="0.3">
      <c r="A194" t="s">
        <v>1663</v>
      </c>
      <c r="B194" t="s">
        <v>585</v>
      </c>
      <c r="C194" t="b">
        <v>1</v>
      </c>
      <c r="F194" s="148">
        <v>1985</v>
      </c>
      <c r="G194" t="s">
        <v>12</v>
      </c>
      <c r="H194" t="s">
        <v>2090</v>
      </c>
    </row>
    <row r="195" spans="1:8" x14ac:dyDescent="0.3">
      <c r="A195" t="s">
        <v>1832</v>
      </c>
      <c r="B195" t="s">
        <v>775</v>
      </c>
      <c r="C195" t="b">
        <v>1</v>
      </c>
      <c r="F195" s="148">
        <v>1982</v>
      </c>
      <c r="G195" t="s">
        <v>7</v>
      </c>
      <c r="H195" t="s">
        <v>2090</v>
      </c>
    </row>
    <row r="196" spans="1:8" x14ac:dyDescent="0.3">
      <c r="A196" t="s">
        <v>1660</v>
      </c>
      <c r="B196" t="s">
        <v>849</v>
      </c>
      <c r="C196" t="b">
        <v>1</v>
      </c>
      <c r="D196" t="s">
        <v>954</v>
      </c>
      <c r="E196" s="148">
        <v>10</v>
      </c>
      <c r="F196" s="148">
        <v>2009</v>
      </c>
      <c r="G196" t="s">
        <v>13</v>
      </c>
      <c r="H196" t="s">
        <v>2145</v>
      </c>
    </row>
    <row r="197" spans="1:8" x14ac:dyDescent="0.3">
      <c r="A197" t="s">
        <v>1895</v>
      </c>
      <c r="B197" t="s">
        <v>1320</v>
      </c>
      <c r="C197" t="b">
        <v>0</v>
      </c>
      <c r="D197" t="s">
        <v>104</v>
      </c>
      <c r="E197" s="148" t="s">
        <v>490</v>
      </c>
      <c r="G197" t="s">
        <v>9</v>
      </c>
    </row>
    <row r="198" spans="1:8" x14ac:dyDescent="0.3">
      <c r="A198" t="s">
        <v>1651</v>
      </c>
      <c r="B198" t="s">
        <v>971</v>
      </c>
      <c r="C198" t="b">
        <v>1</v>
      </c>
      <c r="D198" t="s">
        <v>343</v>
      </c>
      <c r="F198" s="148"/>
      <c r="G198" t="s">
        <v>13</v>
      </c>
    </row>
    <row r="199" spans="1:8" x14ac:dyDescent="0.3">
      <c r="A199" t="s">
        <v>1653</v>
      </c>
      <c r="B199" t="s">
        <v>742</v>
      </c>
      <c r="C199" t="b">
        <v>1</v>
      </c>
      <c r="D199" t="s">
        <v>741</v>
      </c>
      <c r="F199" s="148"/>
      <c r="G199" t="s">
        <v>10</v>
      </c>
    </row>
    <row r="200" spans="1:8" x14ac:dyDescent="0.3">
      <c r="A200" t="s">
        <v>1491</v>
      </c>
      <c r="B200" t="s">
        <v>572</v>
      </c>
      <c r="C200" t="b">
        <v>1</v>
      </c>
      <c r="D200" t="s">
        <v>574</v>
      </c>
      <c r="F200" s="148"/>
      <c r="G200" t="s">
        <v>13</v>
      </c>
    </row>
    <row r="201" spans="1:8" x14ac:dyDescent="0.3">
      <c r="A201" t="s">
        <v>1762</v>
      </c>
      <c r="B201" t="s">
        <v>861</v>
      </c>
      <c r="C201" t="b">
        <v>1</v>
      </c>
      <c r="D201" t="s">
        <v>862</v>
      </c>
      <c r="F201" s="148"/>
      <c r="G201" t="s">
        <v>8</v>
      </c>
    </row>
    <row r="202" spans="1:8" x14ac:dyDescent="0.3">
      <c r="A202" t="s">
        <v>1493</v>
      </c>
      <c r="B202" t="s">
        <v>997</v>
      </c>
      <c r="C202" t="b">
        <v>1</v>
      </c>
      <c r="D202" t="s">
        <v>996</v>
      </c>
      <c r="F202" s="148"/>
      <c r="G202" t="s">
        <v>10</v>
      </c>
    </row>
    <row r="203" spans="1:8" x14ac:dyDescent="0.3">
      <c r="A203" t="s">
        <v>1655</v>
      </c>
      <c r="B203" t="s">
        <v>899</v>
      </c>
      <c r="C203" t="b">
        <v>1</v>
      </c>
      <c r="D203" t="s">
        <v>278</v>
      </c>
      <c r="F203" s="148"/>
      <c r="G203" t="s">
        <v>13</v>
      </c>
    </row>
    <row r="204" spans="1:8" x14ac:dyDescent="0.3">
      <c r="A204" t="s">
        <v>1787</v>
      </c>
      <c r="B204" t="s">
        <v>1788</v>
      </c>
      <c r="C204" t="b">
        <v>1</v>
      </c>
      <c r="D204" t="s">
        <v>1400</v>
      </c>
      <c r="F204" s="148"/>
      <c r="G204" t="s">
        <v>7</v>
      </c>
    </row>
    <row r="205" spans="1:8" x14ac:dyDescent="0.3">
      <c r="A205" t="s">
        <v>2146</v>
      </c>
      <c r="B205" t="s">
        <v>2147</v>
      </c>
      <c r="C205" t="b">
        <v>0</v>
      </c>
      <c r="D205" t="s">
        <v>249</v>
      </c>
      <c r="F205" s="148"/>
      <c r="G205" t="s">
        <v>13</v>
      </c>
    </row>
    <row r="206" spans="1:8" x14ac:dyDescent="0.3">
      <c r="A206" t="s">
        <v>2148</v>
      </c>
      <c r="B206" t="s">
        <v>2149</v>
      </c>
      <c r="C206" t="b">
        <v>0</v>
      </c>
      <c r="D206" t="s">
        <v>2150</v>
      </c>
      <c r="F206" s="148">
        <v>1981</v>
      </c>
      <c r="G206" t="s">
        <v>13</v>
      </c>
      <c r="H206" t="s">
        <v>2151</v>
      </c>
    </row>
    <row r="207" spans="1:8" x14ac:dyDescent="0.3">
      <c r="F207" s="148"/>
    </row>
    <row r="208" spans="1:8" x14ac:dyDescent="0.3">
      <c r="F208" s="148"/>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89" t="s">
        <v>1349</v>
      </c>
      <c r="B1" s="389"/>
      <c r="C1" s="389"/>
      <c r="D1" s="195">
        <v>2020</v>
      </c>
      <c r="E1" s="39" t="s">
        <v>1348</v>
      </c>
      <c r="F1" s="38"/>
      <c r="G1" s="38"/>
      <c r="H1" s="38"/>
      <c r="I1" s="38"/>
      <c r="J1" s="38"/>
      <c r="K1" s="38"/>
      <c r="L1" s="38"/>
      <c r="M1" s="38"/>
      <c r="N1" s="38"/>
      <c r="O1" s="38"/>
      <c r="P1" s="38"/>
      <c r="Q1" s="38"/>
      <c r="R1" s="38"/>
      <c r="S1" s="38"/>
    </row>
    <row r="2" spans="1:19" ht="15.6" x14ac:dyDescent="0.3">
      <c r="A2" s="48" t="s">
        <v>497</v>
      </c>
      <c r="B2" s="134"/>
      <c r="C2" s="48"/>
      <c r="D2" s="48"/>
      <c r="E2" s="48"/>
      <c r="F2" s="48"/>
      <c r="G2" s="48"/>
      <c r="H2" s="48"/>
      <c r="I2" s="48"/>
      <c r="J2" s="48"/>
      <c r="K2" s="48"/>
      <c r="L2" s="48"/>
    </row>
    <row r="3" spans="1:19" s="136" customFormat="1" ht="15.6" x14ac:dyDescent="0.3">
      <c r="B3" s="137"/>
      <c r="C3" s="138"/>
      <c r="D3" s="138"/>
      <c r="E3" s="138"/>
      <c r="F3" s="138"/>
      <c r="G3" s="138"/>
      <c r="H3" s="138"/>
      <c r="I3" s="138"/>
      <c r="J3" s="138"/>
      <c r="K3" s="138"/>
      <c r="L3" s="138"/>
    </row>
    <row r="4" spans="1:19" ht="15.6" x14ac:dyDescent="0.3">
      <c r="A4" s="48"/>
      <c r="B4" s="76"/>
      <c r="C4" s="48"/>
      <c r="D4" s="48"/>
      <c r="E4" s="48"/>
      <c r="F4" s="48"/>
      <c r="G4" s="48"/>
      <c r="H4" s="48"/>
      <c r="I4" s="48"/>
      <c r="J4" s="48"/>
      <c r="K4" s="48"/>
      <c r="L4" s="48"/>
    </row>
    <row r="5" spans="1:19" ht="15.6" x14ac:dyDescent="0.3">
      <c r="A5" s="48" t="s">
        <v>498</v>
      </c>
      <c r="B5" s="48"/>
      <c r="C5" s="48"/>
      <c r="D5" s="48"/>
      <c r="E5" s="48"/>
      <c r="F5" s="48"/>
      <c r="G5" s="48"/>
      <c r="H5" s="48"/>
      <c r="I5" s="48"/>
      <c r="J5" s="48"/>
      <c r="K5" s="48"/>
      <c r="L5" s="48"/>
    </row>
    <row r="6" spans="1:19" s="136" customFormat="1" ht="15.6" x14ac:dyDescent="0.3">
      <c r="A6" s="138"/>
      <c r="B6" s="138" t="s">
        <v>1328</v>
      </c>
      <c r="C6" s="138"/>
      <c r="D6" s="138"/>
      <c r="E6" s="138"/>
      <c r="F6" s="138"/>
      <c r="G6" s="138"/>
      <c r="H6" s="138"/>
      <c r="I6" s="138"/>
      <c r="J6" s="138"/>
      <c r="K6" s="138"/>
      <c r="L6" s="138"/>
    </row>
    <row r="7" spans="1:19" ht="15.6" x14ac:dyDescent="0.3">
      <c r="A7" s="48" t="s">
        <v>499</v>
      </c>
      <c r="B7" s="48"/>
      <c r="C7" s="48"/>
      <c r="D7" s="48"/>
      <c r="E7" s="48"/>
      <c r="F7" s="48"/>
      <c r="G7" s="48"/>
      <c r="H7" s="48"/>
      <c r="I7" s="48"/>
      <c r="J7" s="48"/>
      <c r="K7" s="48"/>
      <c r="L7" s="48"/>
    </row>
    <row r="8" spans="1:19" ht="15.6" x14ac:dyDescent="0.3">
      <c r="A8" s="48"/>
      <c r="B8" s="47" t="s">
        <v>1346</v>
      </c>
      <c r="C8" s="48"/>
      <c r="D8" s="48"/>
      <c r="E8" s="48"/>
      <c r="F8" s="48"/>
      <c r="H8" s="48"/>
      <c r="I8" s="48"/>
      <c r="J8" s="48"/>
      <c r="K8" s="48"/>
      <c r="L8" s="48"/>
    </row>
    <row r="9" spans="1:19" ht="15.6" x14ac:dyDescent="0.3">
      <c r="A9" s="48"/>
      <c r="B9" s="48"/>
      <c r="C9" s="48"/>
      <c r="D9" s="48"/>
      <c r="E9" s="48"/>
      <c r="F9" s="48"/>
      <c r="G9" s="48"/>
      <c r="H9" s="48"/>
      <c r="I9" s="48"/>
      <c r="J9" s="48"/>
      <c r="K9" s="48"/>
      <c r="L9" s="48"/>
    </row>
    <row r="10" spans="1:19" s="1" customFormat="1" ht="15.6" x14ac:dyDescent="0.3">
      <c r="A10" s="39" t="s">
        <v>500</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506</v>
      </c>
      <c r="B12" s="48"/>
      <c r="C12" s="48"/>
      <c r="D12" s="48"/>
      <c r="E12" s="48"/>
      <c r="F12" s="48"/>
      <c r="G12" s="48"/>
      <c r="H12" s="48"/>
      <c r="I12" s="48"/>
      <c r="J12" s="48"/>
      <c r="K12" s="48"/>
      <c r="L12" s="47"/>
    </row>
    <row r="13" spans="1:19" ht="15.6" x14ac:dyDescent="0.3">
      <c r="A13" s="48" t="s">
        <v>1347</v>
      </c>
      <c r="B13" s="48"/>
      <c r="C13" s="48"/>
      <c r="D13" s="48"/>
      <c r="E13" s="48"/>
      <c r="F13" s="48"/>
      <c r="G13" s="48"/>
      <c r="H13" s="48"/>
      <c r="I13" s="48"/>
      <c r="J13" s="48"/>
      <c r="K13" s="48"/>
      <c r="L13" s="48"/>
    </row>
    <row r="14" spans="1:19" ht="15.6" x14ac:dyDescent="0.3">
      <c r="A14" s="76" t="s">
        <v>507</v>
      </c>
      <c r="B14" s="48"/>
      <c r="C14" s="48"/>
      <c r="D14" s="48"/>
      <c r="E14" s="48"/>
      <c r="F14" s="48"/>
      <c r="G14" s="48"/>
      <c r="H14" s="48"/>
      <c r="I14" s="48"/>
      <c r="J14" s="48"/>
      <c r="K14" s="48"/>
      <c r="L14" s="48"/>
    </row>
    <row r="15" spans="1:19" ht="15.6" x14ac:dyDescent="0.3">
      <c r="A15" s="46" t="s">
        <v>552</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501</v>
      </c>
      <c r="B17" s="48"/>
      <c r="C17" s="48"/>
      <c r="D17" s="48"/>
      <c r="E17" s="48"/>
      <c r="F17" s="48"/>
      <c r="G17" s="48"/>
      <c r="H17" s="48"/>
      <c r="I17" s="56"/>
      <c r="J17" s="48"/>
      <c r="K17" s="48"/>
      <c r="L17" s="48"/>
    </row>
    <row r="18" spans="1:20" ht="15.6" x14ac:dyDescent="0.3">
      <c r="A18" s="48" t="s">
        <v>502</v>
      </c>
      <c r="C18" s="48"/>
      <c r="D18" s="48"/>
      <c r="E18" s="48"/>
      <c r="F18" s="48"/>
      <c r="G18" s="48"/>
      <c r="H18" s="48"/>
      <c r="I18" s="48"/>
      <c r="J18" s="48"/>
      <c r="K18" s="48"/>
      <c r="L18" s="48"/>
    </row>
    <row r="19" spans="1:20" ht="15.6" x14ac:dyDescent="0.3">
      <c r="A19" s="76" t="s">
        <v>503</v>
      </c>
      <c r="C19" s="48"/>
      <c r="D19" s="48"/>
      <c r="E19" s="48"/>
      <c r="F19" s="48"/>
      <c r="G19" s="48"/>
      <c r="H19" s="48"/>
      <c r="I19" s="48"/>
      <c r="J19" s="48"/>
      <c r="K19" s="48"/>
      <c r="L19" s="48"/>
    </row>
    <row r="20" spans="1:20" ht="15.6" x14ac:dyDescent="0.3">
      <c r="A20" s="76" t="s">
        <v>504</v>
      </c>
      <c r="C20" s="48"/>
      <c r="D20" s="48"/>
      <c r="E20" s="48"/>
      <c r="F20" s="48"/>
      <c r="G20" s="48"/>
      <c r="H20" s="48"/>
      <c r="I20" s="48"/>
      <c r="J20" s="48"/>
      <c r="K20" s="48"/>
      <c r="L20" s="48"/>
    </row>
    <row r="21" spans="1:20" ht="15.6" x14ac:dyDescent="0.3">
      <c r="A21" s="76" t="s">
        <v>505</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508</v>
      </c>
      <c r="B24" s="39"/>
      <c r="C24" s="39"/>
      <c r="D24" s="39"/>
      <c r="E24" s="39"/>
      <c r="F24" s="39"/>
      <c r="G24" s="39"/>
      <c r="H24" s="39"/>
      <c r="I24" s="39"/>
      <c r="J24" s="39"/>
      <c r="K24" s="39"/>
      <c r="L24" s="39"/>
      <c r="M24" s="39"/>
      <c r="N24" s="39"/>
      <c r="O24" s="39"/>
      <c r="P24" s="39"/>
      <c r="Q24" s="39"/>
      <c r="R24" s="39"/>
      <c r="S24" s="39"/>
    </row>
    <row r="25" spans="1:20" ht="15.6" x14ac:dyDescent="0.3">
      <c r="A25" s="35"/>
      <c r="B25" s="35" t="s">
        <v>509</v>
      </c>
      <c r="C25" s="35"/>
      <c r="D25" s="35"/>
      <c r="E25" s="35"/>
      <c r="F25" s="35"/>
      <c r="G25" s="35"/>
      <c r="H25" s="35"/>
      <c r="I25" s="35"/>
      <c r="J25" s="35"/>
      <c r="K25" s="35"/>
      <c r="L25" s="79" t="s">
        <v>510</v>
      </c>
      <c r="M25" s="79"/>
      <c r="N25" s="79"/>
      <c r="O25" s="79"/>
      <c r="P25" s="79"/>
      <c r="Q25" s="79"/>
      <c r="R25" s="79"/>
      <c r="S25" s="79"/>
      <c r="T25" s="135"/>
    </row>
    <row r="26" spans="1:20" ht="15.6" x14ac:dyDescent="0.3">
      <c r="A26" s="35"/>
      <c r="B26" s="37" t="s">
        <v>1350</v>
      </c>
      <c r="C26" s="37"/>
      <c r="D26" s="35"/>
      <c r="E26" s="35"/>
      <c r="F26" s="35"/>
      <c r="G26" s="35"/>
      <c r="H26" s="35"/>
      <c r="I26" s="35"/>
      <c r="J26" s="35"/>
      <c r="K26" s="35"/>
      <c r="L26" s="80" t="str">
        <f>Figures!A2</f>
        <v>Figure A.  PCE Eligible Communities</v>
      </c>
      <c r="M26" s="79"/>
      <c r="N26" s="79"/>
      <c r="O26" s="79"/>
      <c r="P26" s="79"/>
      <c r="Q26" s="79"/>
      <c r="R26" s="79"/>
      <c r="S26" s="79"/>
      <c r="T26" s="135"/>
    </row>
    <row r="27" spans="1:20" ht="15.6" x14ac:dyDescent="0.3">
      <c r="A27" s="35"/>
      <c r="B27" s="37" t="s">
        <v>1351</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5"/>
    </row>
    <row r="28" spans="1:20" ht="15.6" x14ac:dyDescent="0.3">
      <c r="A28" s="35"/>
      <c r="B28" s="34" t="s">
        <v>1352</v>
      </c>
      <c r="C28" s="33"/>
      <c r="D28" s="35"/>
      <c r="E28" s="35"/>
      <c r="F28" s="35"/>
      <c r="G28" s="35"/>
      <c r="H28" s="35"/>
      <c r="I28" s="35"/>
      <c r="J28" s="35"/>
      <c r="K28" s="35"/>
      <c r="L28" s="80" t="str">
        <f>Figures!A72</f>
        <v>Figure C.  Installed Capacity by Prime Mover by Certified Utilities (MW), 2019</v>
      </c>
      <c r="M28" s="79"/>
      <c r="N28" s="79"/>
      <c r="O28" s="79"/>
      <c r="P28" s="79"/>
      <c r="Q28" s="79"/>
      <c r="R28" s="79"/>
      <c r="S28" s="79"/>
      <c r="T28" s="135"/>
    </row>
    <row r="29" spans="1:20" ht="15.6" x14ac:dyDescent="0.3">
      <c r="A29" s="35"/>
      <c r="B29" s="33" t="s">
        <v>1353</v>
      </c>
      <c r="C29" s="33"/>
      <c r="D29" s="35"/>
      <c r="E29" s="35"/>
      <c r="F29" s="35"/>
      <c r="G29" s="35"/>
      <c r="H29" s="35"/>
      <c r="I29" s="35"/>
      <c r="J29" s="35"/>
      <c r="K29" s="35"/>
      <c r="L29" s="80" t="str">
        <f>Figures!A96</f>
        <v>Figure D.  Installed Capacity by Prime Mover by Certified Utilities (kW), 1962-2019</v>
      </c>
      <c r="M29" s="79"/>
      <c r="N29" s="79"/>
      <c r="O29" s="79"/>
      <c r="P29" s="79"/>
      <c r="Q29" s="79"/>
      <c r="R29" s="79"/>
      <c r="S29" s="79"/>
      <c r="T29" s="135"/>
    </row>
    <row r="30" spans="1:20" ht="15.6" x14ac:dyDescent="0.3">
      <c r="A30" s="35"/>
      <c r="B30" s="33" t="s">
        <v>1354</v>
      </c>
      <c r="C30" s="33"/>
      <c r="D30" s="35"/>
      <c r="E30" s="35"/>
      <c r="F30" s="35"/>
      <c r="G30" s="35"/>
      <c r="H30" s="35"/>
      <c r="I30" s="35"/>
      <c r="J30" s="35"/>
      <c r="K30" s="35"/>
      <c r="L30" s="80" t="str">
        <f>Figures!A117</f>
        <v>Figure E.  Generation by Fuel Type by Certified Utilities (MWh), 2019</v>
      </c>
      <c r="M30" s="79"/>
      <c r="N30" s="79"/>
      <c r="O30" s="79"/>
      <c r="P30" s="79"/>
      <c r="Q30" s="79"/>
      <c r="R30" s="79"/>
      <c r="S30" s="79"/>
      <c r="T30" s="135"/>
    </row>
    <row r="31" spans="1:20" ht="15.6" x14ac:dyDescent="0.3">
      <c r="A31" s="35"/>
      <c r="B31" s="33" t="s">
        <v>1355</v>
      </c>
      <c r="C31" s="33"/>
      <c r="D31" s="35"/>
      <c r="E31" s="35"/>
      <c r="F31" s="35"/>
      <c r="G31" s="35"/>
      <c r="H31" s="35"/>
      <c r="I31" s="35"/>
      <c r="J31" s="35"/>
      <c r="K31" s="35"/>
      <c r="L31" s="80" t="str">
        <f>Figures!A138</f>
        <v>Figure F.  Generation by Fuel Type by Certified Utilities (GWh), 1971-2019</v>
      </c>
      <c r="M31" s="79"/>
      <c r="N31" s="79"/>
      <c r="O31" s="79"/>
      <c r="P31" s="79"/>
      <c r="Q31" s="79"/>
      <c r="R31" s="79"/>
      <c r="S31" s="79"/>
      <c r="T31" s="135"/>
    </row>
    <row r="32" spans="1:20" ht="15.6" x14ac:dyDescent="0.3">
      <c r="A32" s="35"/>
      <c r="B32" s="33" t="s">
        <v>1356</v>
      </c>
      <c r="C32" s="33"/>
      <c r="D32" s="35"/>
      <c r="E32" s="35"/>
      <c r="F32" s="35"/>
      <c r="G32" s="35"/>
      <c r="H32" s="35"/>
      <c r="I32" s="35"/>
      <c r="J32" s="35"/>
      <c r="K32" s="35"/>
      <c r="L32" s="80" t="str">
        <f>Figures!A160</f>
        <v>Figure G.  Distribution of Fuel Used for Power Generation by Certified Utilities (MMBtu), 2019</v>
      </c>
      <c r="M32" s="79"/>
      <c r="N32" s="79"/>
      <c r="O32" s="79"/>
      <c r="P32" s="79"/>
      <c r="Q32" s="79"/>
      <c r="R32" s="79"/>
      <c r="S32" s="79"/>
      <c r="T32" s="135"/>
    </row>
    <row r="33" spans="1:20" ht="15.6" x14ac:dyDescent="0.3">
      <c r="A33" s="35"/>
      <c r="B33" s="33" t="s">
        <v>1357</v>
      </c>
      <c r="C33" s="33"/>
      <c r="D33" s="35"/>
      <c r="E33" s="35"/>
      <c r="F33" s="35"/>
      <c r="G33" s="35"/>
      <c r="H33" s="35"/>
      <c r="I33" s="35"/>
      <c r="J33" s="35"/>
      <c r="K33" s="35"/>
      <c r="L33" s="80" t="str">
        <f>Figures!A179</f>
        <v>Figure H.  Fuel Oil Used for Electricity Generation by Certified Utilities, by Energy Regions (%), 2019</v>
      </c>
      <c r="M33" s="79"/>
      <c r="N33" s="79"/>
      <c r="O33" s="79"/>
      <c r="P33" s="79"/>
      <c r="Q33" s="79"/>
      <c r="R33" s="79"/>
      <c r="S33" s="79"/>
      <c r="T33" s="135"/>
    </row>
    <row r="34" spans="1:20" ht="15.6" x14ac:dyDescent="0.3">
      <c r="A34" s="35"/>
      <c r="B34" s="33" t="s">
        <v>1358</v>
      </c>
      <c r="C34" s="33"/>
      <c r="D34" s="35"/>
      <c r="E34" s="35"/>
      <c r="F34" s="35"/>
      <c r="G34" s="35"/>
      <c r="H34" s="35"/>
      <c r="I34" s="35"/>
      <c r="J34" s="35"/>
      <c r="K34" s="35"/>
      <c r="L34" s="80" t="str">
        <f>Figures!A204</f>
        <v>Figure I.  Distribution of Sales, Revenue and Customer by Customer Type by Certified Utilities (%), 2019</v>
      </c>
      <c r="M34" s="79"/>
      <c r="N34" s="79"/>
      <c r="O34" s="79"/>
      <c r="P34" s="79"/>
      <c r="Q34" s="79"/>
      <c r="R34" s="79"/>
      <c r="S34" s="79"/>
      <c r="T34" s="135"/>
    </row>
    <row r="35" spans="1:20" ht="15.6" x14ac:dyDescent="0.3">
      <c r="A35" s="37"/>
      <c r="B35" s="33" t="s">
        <v>1359</v>
      </c>
      <c r="C35" s="33"/>
      <c r="D35" s="37"/>
      <c r="E35" s="37"/>
      <c r="F35" s="37"/>
      <c r="G35" s="37"/>
      <c r="H35" s="37"/>
      <c r="I35" s="37"/>
      <c r="J35" s="37"/>
      <c r="K35" s="37"/>
      <c r="L35" s="80" t="str">
        <f>Figures!A227</f>
        <v>Figure J.  Wind Net Generation in Alaska, 2008-2019</v>
      </c>
      <c r="M35" s="80"/>
      <c r="N35" s="80"/>
      <c r="O35" s="80"/>
      <c r="P35" s="80"/>
      <c r="Q35" s="80"/>
      <c r="R35" s="80"/>
      <c r="S35" s="80"/>
      <c r="T35" s="135"/>
    </row>
    <row r="36" spans="1:20" ht="15.6" x14ac:dyDescent="0.3">
      <c r="A36" s="45"/>
      <c r="B36" s="388" t="s">
        <v>511</v>
      </c>
      <c r="C36" s="388"/>
      <c r="D36" s="45"/>
      <c r="E36" s="45"/>
      <c r="F36" s="45"/>
      <c r="G36" s="45"/>
      <c r="H36" s="45"/>
      <c r="I36" s="45"/>
      <c r="J36" s="45"/>
      <c r="K36" s="45"/>
      <c r="L36" s="81"/>
      <c r="M36" s="82"/>
      <c r="N36" s="82"/>
      <c r="O36" s="82"/>
      <c r="P36" s="82"/>
      <c r="Q36" s="82"/>
      <c r="R36" s="82"/>
      <c r="S36" s="82"/>
      <c r="T36" s="135"/>
    </row>
    <row r="37" spans="1:20" ht="15.6" x14ac:dyDescent="0.3">
      <c r="A37" s="42"/>
      <c r="B37" s="44"/>
      <c r="C37" s="43" t="s">
        <v>512</v>
      </c>
      <c r="D37" s="42"/>
      <c r="E37" s="42"/>
      <c r="F37" s="42"/>
      <c r="G37" s="42"/>
      <c r="H37" s="42"/>
      <c r="I37" s="42"/>
      <c r="J37" s="42"/>
      <c r="K37" s="42"/>
      <c r="L37" s="83"/>
      <c r="M37" s="83"/>
      <c r="N37" s="83"/>
      <c r="O37" s="83"/>
      <c r="P37" s="83"/>
      <c r="Q37" s="83"/>
      <c r="R37" s="83"/>
      <c r="S37" s="83"/>
      <c r="T37" s="135"/>
    </row>
    <row r="38" spans="1:20" ht="15.6" x14ac:dyDescent="0.3">
      <c r="A38" s="42"/>
      <c r="B38" s="41" t="s">
        <v>1360</v>
      </c>
      <c r="C38" s="41"/>
      <c r="D38" s="42"/>
      <c r="E38" s="42"/>
      <c r="F38" s="42"/>
      <c r="G38" s="42"/>
      <c r="H38" s="42"/>
      <c r="I38" s="42"/>
      <c r="J38" s="42"/>
      <c r="K38" s="42"/>
      <c r="L38" s="83"/>
      <c r="M38" s="83"/>
      <c r="N38" s="83"/>
      <c r="O38" s="83"/>
      <c r="P38" s="83"/>
      <c r="Q38" s="83"/>
      <c r="R38" s="83"/>
      <c r="S38" s="83"/>
      <c r="T38" s="135"/>
    </row>
    <row r="39" spans="1:20" ht="15.6" x14ac:dyDescent="0.3">
      <c r="A39" s="42"/>
      <c r="B39" s="44"/>
      <c r="C39" s="43" t="s">
        <v>513</v>
      </c>
      <c r="D39" s="42"/>
      <c r="E39" s="42"/>
      <c r="F39" s="42"/>
      <c r="G39" s="42"/>
      <c r="H39" s="42"/>
      <c r="I39" s="42"/>
      <c r="J39" s="42"/>
      <c r="K39" s="42"/>
      <c r="L39" s="83"/>
      <c r="M39" s="83"/>
      <c r="N39" s="83"/>
      <c r="O39" s="83"/>
      <c r="P39" s="83"/>
      <c r="Q39" s="83"/>
      <c r="R39" s="83"/>
      <c r="S39" s="83"/>
      <c r="T39" s="135"/>
    </row>
    <row r="40" spans="1:20" ht="15.6" x14ac:dyDescent="0.3">
      <c r="A40" s="42"/>
      <c r="B40" s="41" t="s">
        <v>1361</v>
      </c>
      <c r="C40" s="41"/>
      <c r="D40" s="42"/>
      <c r="E40" s="42"/>
      <c r="F40" s="42"/>
      <c r="G40" s="42"/>
      <c r="H40" s="42"/>
      <c r="I40" s="42"/>
      <c r="J40" s="42"/>
      <c r="K40" s="42"/>
      <c r="L40" s="83"/>
      <c r="M40" s="83"/>
      <c r="N40" s="83"/>
      <c r="O40" s="83"/>
      <c r="P40" s="83"/>
      <c r="Q40" s="83"/>
      <c r="R40" s="83"/>
      <c r="S40" s="83"/>
      <c r="T40" s="135"/>
    </row>
    <row r="41" spans="1:20" ht="15.6" x14ac:dyDescent="0.3">
      <c r="A41" s="42"/>
      <c r="B41" s="41" t="s">
        <v>1362</v>
      </c>
      <c r="C41" s="41"/>
      <c r="D41" s="42"/>
      <c r="E41" s="42"/>
      <c r="F41" s="42"/>
      <c r="G41" s="42"/>
      <c r="H41" s="42"/>
      <c r="I41" s="42"/>
      <c r="J41" s="42"/>
      <c r="K41" s="42"/>
      <c r="L41" s="83"/>
      <c r="M41" s="83"/>
      <c r="N41" s="83"/>
      <c r="O41" s="83"/>
      <c r="P41" s="83"/>
      <c r="Q41" s="83"/>
      <c r="R41" s="83"/>
      <c r="S41" s="83"/>
      <c r="T41" s="135"/>
    </row>
    <row r="42" spans="1:20" ht="15.6" x14ac:dyDescent="0.3">
      <c r="A42" s="42"/>
      <c r="B42" s="40" t="s">
        <v>1363</v>
      </c>
      <c r="C42" s="41"/>
      <c r="D42" s="42"/>
      <c r="E42" s="42"/>
      <c r="F42" s="42"/>
      <c r="G42" s="42"/>
      <c r="H42" s="42"/>
      <c r="I42" s="42"/>
      <c r="J42" s="42"/>
      <c r="K42" s="42"/>
      <c r="L42" s="83"/>
      <c r="M42" s="83"/>
      <c r="N42" s="83"/>
      <c r="O42" s="83"/>
      <c r="P42" s="83"/>
      <c r="Q42" s="83"/>
      <c r="R42" s="83"/>
      <c r="S42" s="83"/>
      <c r="T42" s="135"/>
    </row>
    <row r="43" spans="1:20" ht="15.6" x14ac:dyDescent="0.3">
      <c r="A43" s="42"/>
      <c r="B43" s="41" t="s">
        <v>1364</v>
      </c>
      <c r="C43" s="41"/>
      <c r="D43" s="42"/>
      <c r="E43" s="42"/>
      <c r="F43" s="42"/>
      <c r="G43" s="42"/>
      <c r="H43" s="42"/>
      <c r="I43" s="42"/>
      <c r="J43" s="42"/>
      <c r="K43" s="42"/>
      <c r="L43" s="83"/>
      <c r="M43" s="83"/>
      <c r="N43" s="83"/>
      <c r="O43" s="83"/>
      <c r="P43" s="83"/>
      <c r="Q43" s="83"/>
      <c r="R43" s="83"/>
      <c r="S43" s="83"/>
      <c r="T43" s="135"/>
    </row>
    <row r="44" spans="1:20" ht="15.6" x14ac:dyDescent="0.3">
      <c r="A44" s="42"/>
      <c r="B44" s="41" t="s">
        <v>1365</v>
      </c>
      <c r="C44" s="41"/>
      <c r="D44" s="42"/>
      <c r="E44" s="42"/>
      <c r="F44" s="42"/>
      <c r="G44" s="42"/>
      <c r="H44" s="42"/>
      <c r="I44" s="42"/>
      <c r="J44" s="42"/>
      <c r="K44" s="42"/>
      <c r="L44" s="83"/>
      <c r="M44" s="83"/>
      <c r="N44" s="83"/>
      <c r="O44" s="83"/>
      <c r="P44" s="83"/>
      <c r="Q44" s="83"/>
      <c r="R44" s="83"/>
      <c r="S44" s="83"/>
      <c r="T44" s="135"/>
    </row>
    <row r="45" spans="1:20" ht="15.6" x14ac:dyDescent="0.3">
      <c r="A45" s="42"/>
      <c r="B45" s="41"/>
      <c r="C45" s="43" t="s">
        <v>514</v>
      </c>
      <c r="D45" s="42"/>
      <c r="E45" s="42"/>
      <c r="F45" s="42"/>
      <c r="G45" s="42"/>
      <c r="H45" s="42"/>
      <c r="I45" s="42"/>
      <c r="J45" s="42"/>
      <c r="K45" s="42"/>
      <c r="L45" s="83"/>
      <c r="M45" s="83"/>
      <c r="N45" s="83"/>
      <c r="O45" s="83"/>
      <c r="P45" s="83"/>
      <c r="Q45" s="83"/>
      <c r="R45" s="83"/>
      <c r="S45" s="83"/>
      <c r="T45" s="135"/>
    </row>
    <row r="46" spans="1:20" ht="15.6" x14ac:dyDescent="0.3">
      <c r="A46" s="42"/>
      <c r="B46" s="41" t="s">
        <v>1366</v>
      </c>
      <c r="C46" s="41"/>
      <c r="D46" s="42"/>
      <c r="E46" s="42"/>
      <c r="F46" s="42"/>
      <c r="G46" s="42"/>
      <c r="H46" s="42"/>
      <c r="I46" s="42"/>
      <c r="J46" s="42"/>
      <c r="K46" s="42"/>
      <c r="L46" s="83"/>
      <c r="M46" s="83"/>
      <c r="N46" s="83"/>
      <c r="O46" s="83"/>
      <c r="P46" s="83"/>
      <c r="Q46" s="83"/>
      <c r="R46" s="83"/>
      <c r="S46" s="83"/>
      <c r="T46" s="135"/>
    </row>
    <row r="47" spans="1:20" ht="15.6" x14ac:dyDescent="0.3">
      <c r="A47" s="42"/>
      <c r="B47" s="41" t="s">
        <v>1367</v>
      </c>
      <c r="C47" s="41"/>
      <c r="D47" s="42"/>
      <c r="E47" s="42"/>
      <c r="F47" s="42"/>
      <c r="G47" s="42"/>
      <c r="H47" s="42"/>
      <c r="I47" s="42"/>
      <c r="J47" s="42"/>
      <c r="K47" s="42"/>
      <c r="L47" s="80"/>
      <c r="M47" s="80"/>
      <c r="N47" s="80"/>
      <c r="O47" s="80"/>
      <c r="P47" s="80"/>
      <c r="Q47" s="80"/>
      <c r="R47" s="80"/>
      <c r="S47" s="80"/>
      <c r="T47" s="135"/>
    </row>
    <row r="48" spans="1:20" ht="15.6" x14ac:dyDescent="0.3">
      <c r="A48" s="42"/>
      <c r="B48" s="41" t="s">
        <v>1368</v>
      </c>
      <c r="C48" s="41"/>
      <c r="D48" s="42"/>
      <c r="E48" s="42"/>
      <c r="F48" s="42"/>
      <c r="G48" s="42"/>
      <c r="H48" s="42"/>
      <c r="I48" s="42"/>
      <c r="J48" s="42"/>
      <c r="K48" s="42"/>
      <c r="L48" s="80"/>
      <c r="M48" s="80"/>
      <c r="N48" s="80"/>
      <c r="O48" s="80"/>
      <c r="P48" s="80"/>
      <c r="Q48" s="80"/>
      <c r="R48" s="80"/>
      <c r="S48" s="80"/>
      <c r="T48" s="135"/>
    </row>
    <row r="49" spans="1:20" ht="15.6" x14ac:dyDescent="0.3">
      <c r="A49" s="31"/>
      <c r="B49" s="28" t="s">
        <v>515</v>
      </c>
      <c r="C49" s="32"/>
      <c r="D49" s="31"/>
      <c r="E49" s="31"/>
      <c r="F49" s="31"/>
      <c r="G49" s="31"/>
      <c r="H49" s="31"/>
      <c r="I49" s="31"/>
      <c r="J49" s="31"/>
      <c r="K49" s="31"/>
      <c r="L49" s="80"/>
      <c r="M49" s="80"/>
      <c r="N49" s="80"/>
      <c r="O49" s="80"/>
      <c r="P49" s="80"/>
      <c r="Q49" s="80"/>
      <c r="R49" s="80"/>
      <c r="S49" s="80"/>
      <c r="T49" s="135"/>
    </row>
    <row r="50" spans="1:20" ht="15.6" x14ac:dyDescent="0.3">
      <c r="A50" s="31"/>
      <c r="B50" s="28"/>
      <c r="C50" s="32" t="s">
        <v>512</v>
      </c>
      <c r="D50" s="31"/>
      <c r="E50" s="31"/>
      <c r="F50" s="31"/>
      <c r="G50" s="31"/>
      <c r="H50" s="31"/>
      <c r="I50" s="31"/>
      <c r="J50" s="31"/>
      <c r="K50" s="31"/>
      <c r="L50" s="80"/>
      <c r="M50" s="80"/>
      <c r="N50" s="80"/>
      <c r="O50" s="80"/>
      <c r="P50" s="80"/>
      <c r="Q50" s="80"/>
      <c r="R50" s="80"/>
      <c r="S50" s="80"/>
      <c r="T50" s="135"/>
    </row>
    <row r="51" spans="1:20" ht="15.6" x14ac:dyDescent="0.3">
      <c r="A51" s="31"/>
      <c r="B51" s="30" t="s">
        <v>1369</v>
      </c>
      <c r="C51" s="29"/>
      <c r="D51" s="31"/>
      <c r="E51" s="31"/>
      <c r="F51" s="31"/>
      <c r="G51" s="31"/>
      <c r="H51" s="31"/>
      <c r="I51" s="31"/>
      <c r="J51" s="31"/>
      <c r="K51" s="31"/>
      <c r="L51" s="80"/>
      <c r="M51" s="80"/>
      <c r="N51" s="80"/>
      <c r="O51" s="80"/>
      <c r="P51" s="80"/>
      <c r="Q51" s="80"/>
      <c r="R51" s="80"/>
      <c r="S51" s="80"/>
      <c r="T51" s="135"/>
    </row>
    <row r="52" spans="1:20" ht="15.6" x14ac:dyDescent="0.3">
      <c r="A52" s="31"/>
      <c r="B52" s="30"/>
      <c r="C52" s="32" t="s">
        <v>386</v>
      </c>
      <c r="D52" s="31"/>
      <c r="E52" s="31"/>
      <c r="F52" s="31"/>
      <c r="G52" s="31"/>
      <c r="H52" s="31"/>
      <c r="I52" s="31"/>
      <c r="J52" s="31"/>
      <c r="K52" s="31"/>
      <c r="L52" s="80"/>
      <c r="M52" s="80"/>
      <c r="N52" s="80"/>
      <c r="O52" s="80"/>
      <c r="P52" s="80"/>
      <c r="Q52" s="80"/>
      <c r="R52" s="80"/>
      <c r="S52" s="80"/>
      <c r="T52" s="135"/>
    </row>
    <row r="53" spans="1:20" ht="15.6" x14ac:dyDescent="0.3">
      <c r="A53" s="31"/>
      <c r="B53" s="30" t="s">
        <v>1372</v>
      </c>
      <c r="C53" s="29"/>
      <c r="D53" s="31"/>
      <c r="E53" s="31"/>
      <c r="F53" s="31"/>
      <c r="G53" s="31"/>
      <c r="H53" s="31"/>
      <c r="I53" s="31"/>
      <c r="J53" s="31"/>
      <c r="K53" s="31"/>
      <c r="L53" s="80"/>
      <c r="M53" s="80"/>
      <c r="N53" s="80"/>
      <c r="O53" s="80"/>
      <c r="P53" s="80"/>
      <c r="Q53" s="80"/>
      <c r="R53" s="80"/>
      <c r="S53" s="80"/>
      <c r="T53" s="135"/>
    </row>
    <row r="54" spans="1:20" ht="15.6" x14ac:dyDescent="0.3">
      <c r="A54" s="31"/>
      <c r="B54" s="30"/>
      <c r="C54" s="32" t="s">
        <v>514</v>
      </c>
      <c r="D54" s="31"/>
      <c r="E54" s="31"/>
      <c r="F54" s="31"/>
      <c r="G54" s="31"/>
      <c r="H54" s="31"/>
      <c r="I54" s="31"/>
      <c r="J54" s="31"/>
      <c r="K54" s="31"/>
      <c r="L54" s="80"/>
      <c r="M54" s="80"/>
      <c r="N54" s="80"/>
      <c r="O54" s="80"/>
      <c r="P54" s="80"/>
      <c r="Q54" s="80"/>
      <c r="R54" s="80"/>
      <c r="S54" s="80"/>
      <c r="T54" s="135"/>
    </row>
    <row r="55" spans="1:20" ht="15.6" x14ac:dyDescent="0.3">
      <c r="A55" s="31"/>
      <c r="B55" s="30" t="s">
        <v>1370</v>
      </c>
      <c r="C55" s="29"/>
      <c r="D55" s="31"/>
      <c r="E55" s="31"/>
      <c r="F55" s="31"/>
      <c r="G55" s="31"/>
      <c r="H55" s="31"/>
      <c r="I55" s="31"/>
      <c r="J55" s="31"/>
      <c r="K55" s="31"/>
      <c r="L55" s="80"/>
      <c r="M55" s="80"/>
      <c r="N55" s="80"/>
      <c r="O55" s="80"/>
      <c r="P55" s="80"/>
      <c r="Q55" s="80"/>
      <c r="R55" s="80"/>
      <c r="S55" s="80"/>
      <c r="T55" s="135"/>
    </row>
    <row r="56" spans="1:20" ht="15.6" x14ac:dyDescent="0.3">
      <c r="A56" s="31"/>
      <c r="B56" s="30" t="s">
        <v>1371</v>
      </c>
      <c r="C56" s="29"/>
      <c r="D56" s="31"/>
      <c r="E56" s="31"/>
      <c r="F56" s="31"/>
      <c r="G56" s="31"/>
      <c r="H56" s="31"/>
      <c r="I56" s="31"/>
      <c r="J56" s="31"/>
      <c r="K56" s="31"/>
      <c r="L56" s="80"/>
      <c r="M56" s="80"/>
      <c r="N56" s="80"/>
      <c r="O56" s="80"/>
      <c r="P56" s="80"/>
      <c r="Q56" s="80"/>
      <c r="R56" s="80"/>
      <c r="S56" s="80"/>
      <c r="T56" s="135"/>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election activeCell="A2" sqref="A2"/>
    </sheetView>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27" t="s">
        <v>2188</v>
      </c>
      <c r="B1" s="328"/>
      <c r="C1" s="328"/>
      <c r="D1" s="328"/>
    </row>
    <row r="2" spans="1:5" x14ac:dyDescent="0.3">
      <c r="A2" s="3" t="s">
        <v>2192</v>
      </c>
    </row>
    <row r="3" spans="1:5" ht="31.5" customHeight="1" x14ac:dyDescent="0.3">
      <c r="A3" s="2" t="s">
        <v>0</v>
      </c>
      <c r="B3" s="10" t="s">
        <v>1</v>
      </c>
      <c r="C3" s="10" t="s">
        <v>2</v>
      </c>
      <c r="D3" s="10" t="s">
        <v>3</v>
      </c>
      <c r="E3" s="10" t="s">
        <v>52</v>
      </c>
    </row>
    <row r="4" spans="1:5" x14ac:dyDescent="0.3">
      <c r="A4" s="7" t="s">
        <v>4</v>
      </c>
      <c r="B4" s="7">
        <v>11</v>
      </c>
      <c r="C4" s="7">
        <v>1</v>
      </c>
      <c r="D4" s="7">
        <v>0</v>
      </c>
      <c r="E4" s="139">
        <v>0.91666666666666663</v>
      </c>
    </row>
    <row r="5" spans="1:5" x14ac:dyDescent="0.3">
      <c r="A5" s="8" t="s">
        <v>5</v>
      </c>
      <c r="B5" s="8">
        <v>15</v>
      </c>
      <c r="C5" s="8">
        <v>1</v>
      </c>
      <c r="D5" s="8">
        <v>0</v>
      </c>
      <c r="E5" s="139">
        <v>0.9375</v>
      </c>
    </row>
    <row r="6" spans="1:5" x14ac:dyDescent="0.3">
      <c r="A6" s="8" t="s">
        <v>6</v>
      </c>
      <c r="B6" s="8">
        <v>27</v>
      </c>
      <c r="C6" s="8">
        <v>0</v>
      </c>
      <c r="D6" s="8">
        <v>0</v>
      </c>
      <c r="E6" s="139">
        <v>1</v>
      </c>
    </row>
    <row r="7" spans="1:5" x14ac:dyDescent="0.3">
      <c r="A7" s="8" t="s">
        <v>7</v>
      </c>
      <c r="B7" s="8">
        <v>8</v>
      </c>
      <c r="C7" s="8">
        <v>0</v>
      </c>
      <c r="D7" s="8">
        <v>15</v>
      </c>
      <c r="E7" s="139">
        <v>1</v>
      </c>
    </row>
    <row r="8" spans="1:5" x14ac:dyDescent="0.3">
      <c r="A8" s="8" t="s">
        <v>8</v>
      </c>
      <c r="B8" s="8">
        <v>5</v>
      </c>
      <c r="C8" s="8">
        <v>0</v>
      </c>
      <c r="D8" s="8">
        <v>5</v>
      </c>
      <c r="E8" s="139">
        <v>1</v>
      </c>
    </row>
    <row r="9" spans="1:5" x14ac:dyDescent="0.3">
      <c r="A9" s="8" t="s">
        <v>9</v>
      </c>
      <c r="B9" s="8">
        <v>47</v>
      </c>
      <c r="C9" s="8">
        <v>1</v>
      </c>
      <c r="D9" s="8">
        <v>0</v>
      </c>
      <c r="E9" s="139">
        <v>0.97916666666666663</v>
      </c>
    </row>
    <row r="10" spans="1:5" x14ac:dyDescent="0.3">
      <c r="A10" s="8" t="s">
        <v>10</v>
      </c>
      <c r="B10" s="8">
        <v>7</v>
      </c>
      <c r="C10" s="8">
        <v>0</v>
      </c>
      <c r="D10" s="8">
        <v>2</v>
      </c>
      <c r="E10" s="139">
        <v>1</v>
      </c>
    </row>
    <row r="11" spans="1:5" x14ac:dyDescent="0.3">
      <c r="A11" s="8" t="s">
        <v>11</v>
      </c>
      <c r="B11" s="8">
        <v>11</v>
      </c>
      <c r="C11" s="8">
        <v>0</v>
      </c>
      <c r="D11" s="8">
        <v>0</v>
      </c>
      <c r="E11" s="139">
        <v>1</v>
      </c>
    </row>
    <row r="12" spans="1:5" x14ac:dyDescent="0.3">
      <c r="A12" s="8" t="s">
        <v>12</v>
      </c>
      <c r="B12" s="8">
        <v>0</v>
      </c>
      <c r="C12" s="8">
        <v>0</v>
      </c>
      <c r="D12" s="8">
        <v>95</v>
      </c>
      <c r="E12" s="139"/>
    </row>
    <row r="13" spans="1:5" x14ac:dyDescent="0.3">
      <c r="A13" s="8" t="s">
        <v>13</v>
      </c>
      <c r="B13" s="8">
        <v>21</v>
      </c>
      <c r="C13" s="8">
        <v>1</v>
      </c>
      <c r="D13" s="8">
        <v>6</v>
      </c>
      <c r="E13" s="139">
        <v>0.95454545454545459</v>
      </c>
    </row>
    <row r="14" spans="1:5" x14ac:dyDescent="0.3">
      <c r="A14" s="9" t="s">
        <v>14</v>
      </c>
      <c r="B14" s="9">
        <v>40</v>
      </c>
      <c r="C14" s="9">
        <v>2</v>
      </c>
      <c r="D14" s="9">
        <v>1</v>
      </c>
      <c r="E14" s="139">
        <v>0.95238095238095233</v>
      </c>
    </row>
    <row r="15" spans="1:5" x14ac:dyDescent="0.3">
      <c r="A15" s="2" t="s">
        <v>15</v>
      </c>
      <c r="B15" s="2">
        <v>192</v>
      </c>
      <c r="C15" s="2">
        <v>6</v>
      </c>
      <c r="D15" s="2">
        <v>124</v>
      </c>
      <c r="E15" s="2"/>
    </row>
    <row r="16" spans="1:5" x14ac:dyDescent="0.3">
      <c r="A16" s="73" t="s">
        <v>522</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election activeCell="A2" sqref="A2"/>
    </sheetView>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27" t="s">
        <v>2188</v>
      </c>
      <c r="B1" s="328"/>
      <c r="C1" s="328"/>
      <c r="D1" s="328"/>
    </row>
    <row r="2" spans="1:5" x14ac:dyDescent="0.3">
      <c r="A2" s="3" t="s">
        <v>2193</v>
      </c>
    </row>
    <row r="3" spans="1:5" ht="43.2" x14ac:dyDescent="0.3">
      <c r="A3" s="10" t="s">
        <v>16</v>
      </c>
      <c r="B3" s="10" t="s">
        <v>17</v>
      </c>
      <c r="C3" s="10" t="s">
        <v>18</v>
      </c>
      <c r="D3" s="10" t="s">
        <v>19</v>
      </c>
      <c r="E3" s="10" t="s">
        <v>20</v>
      </c>
    </row>
    <row r="4" spans="1:5" x14ac:dyDescent="0.3">
      <c r="A4" s="4" t="s">
        <v>1373</v>
      </c>
      <c r="B4" s="4">
        <v>19</v>
      </c>
      <c r="C4" s="11">
        <v>0.38464130688739434</v>
      </c>
      <c r="D4" s="11">
        <v>0.20411280441316978</v>
      </c>
      <c r="E4" s="11">
        <v>0.18052850247422453</v>
      </c>
    </row>
    <row r="5" spans="1:5" x14ac:dyDescent="0.3">
      <c r="A5" s="5" t="s">
        <v>22</v>
      </c>
      <c r="B5" s="5">
        <v>116</v>
      </c>
      <c r="C5" s="12">
        <v>0.42469598243356999</v>
      </c>
      <c r="D5" s="12">
        <v>0.17156628646904989</v>
      </c>
      <c r="E5" s="12">
        <v>0.25312969596452012</v>
      </c>
    </row>
    <row r="6" spans="1:5" x14ac:dyDescent="0.3">
      <c r="A6" s="5" t="s">
        <v>23</v>
      </c>
      <c r="B6" s="5">
        <v>37</v>
      </c>
      <c r="C6" s="12">
        <v>0.63840094693702132</v>
      </c>
      <c r="D6" s="12">
        <v>0.29735050949352515</v>
      </c>
      <c r="E6" s="12">
        <v>0.34105043744349617</v>
      </c>
    </row>
    <row r="7" spans="1:5" x14ac:dyDescent="0.3">
      <c r="A7" s="5" t="s">
        <v>24</v>
      </c>
      <c r="B7" s="5">
        <v>15</v>
      </c>
      <c r="C7" s="12">
        <v>0.80807267737638311</v>
      </c>
      <c r="D7" s="12">
        <v>0.37487734622569008</v>
      </c>
      <c r="E7" s="12">
        <v>0.43319533115069309</v>
      </c>
    </row>
    <row r="8" spans="1:5" x14ac:dyDescent="0.3">
      <c r="A8" s="5" t="s">
        <v>25</v>
      </c>
      <c r="B8" s="5">
        <v>2</v>
      </c>
      <c r="C8" s="12">
        <v>1.3497426374182411</v>
      </c>
      <c r="D8" s="12">
        <v>0.75676830308532206</v>
      </c>
      <c r="E8" s="12">
        <v>0.59297433433291913</v>
      </c>
    </row>
    <row r="9" spans="1:5" x14ac:dyDescent="0.3">
      <c r="A9" s="6" t="s">
        <v>26</v>
      </c>
      <c r="B9" s="6">
        <v>3</v>
      </c>
      <c r="C9" s="13">
        <v>1.0685851566453435</v>
      </c>
      <c r="D9" s="13">
        <v>0.30788940046572322</v>
      </c>
      <c r="E9" s="13">
        <v>0.76069575617962071</v>
      </c>
    </row>
    <row r="10" spans="1:5" x14ac:dyDescent="0.3">
      <c r="A10" s="2" t="s">
        <v>15</v>
      </c>
      <c r="B10" s="2">
        <v>192</v>
      </c>
      <c r="C10" s="2"/>
      <c r="D10" s="2"/>
      <c r="E10" s="2"/>
    </row>
    <row r="11" spans="1:5" x14ac:dyDescent="0.3">
      <c r="A11" s="73" t="s">
        <v>548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election activeCell="A2" sqref="A2"/>
    </sheetView>
  </sheetViews>
  <sheetFormatPr defaultRowHeight="14.4" x14ac:dyDescent="0.3"/>
  <cols>
    <col min="1" max="1" width="15.44140625" customWidth="1"/>
    <col min="4" max="4" width="9.109375" customWidth="1"/>
    <col min="5" max="5" width="23.5546875" customWidth="1"/>
  </cols>
  <sheetData>
    <row r="1" spans="1:5" ht="15.6" x14ac:dyDescent="0.3">
      <c r="A1" s="327" t="s">
        <v>2188</v>
      </c>
      <c r="B1" s="328"/>
      <c r="C1" s="328"/>
      <c r="D1" s="328"/>
    </row>
    <row r="2" spans="1:5" x14ac:dyDescent="0.3">
      <c r="A2" s="3" t="s">
        <v>2194</v>
      </c>
      <c r="B2" s="3"/>
      <c r="C2" s="3"/>
      <c r="D2" s="3"/>
      <c r="E2" s="3"/>
    </row>
    <row r="3" spans="1:5" ht="15" customHeight="1" x14ac:dyDescent="0.3">
      <c r="A3" s="396" t="s">
        <v>2185</v>
      </c>
      <c r="B3" s="396"/>
      <c r="C3" s="396"/>
      <c r="D3" s="396"/>
      <c r="E3" s="396"/>
    </row>
    <row r="4" spans="1:5" ht="15" customHeight="1" x14ac:dyDescent="0.3">
      <c r="A4" s="397" t="s">
        <v>27</v>
      </c>
      <c r="B4" s="397"/>
      <c r="C4" s="397"/>
      <c r="D4" s="397"/>
      <c r="E4" s="397"/>
    </row>
    <row r="5" spans="1:5" ht="45" customHeight="1" x14ac:dyDescent="0.3">
      <c r="A5" s="10" t="s">
        <v>16</v>
      </c>
      <c r="B5" s="10" t="s">
        <v>28</v>
      </c>
      <c r="C5" s="10" t="s">
        <v>29</v>
      </c>
      <c r="D5" s="10" t="s">
        <v>30</v>
      </c>
      <c r="E5" s="10" t="s">
        <v>31</v>
      </c>
    </row>
    <row r="6" spans="1:5" x14ac:dyDescent="0.3">
      <c r="A6" s="4" t="s">
        <v>21</v>
      </c>
      <c r="B6" s="189">
        <v>197.19801980198019</v>
      </c>
      <c r="C6" s="189">
        <v>388.9295954941116</v>
      </c>
      <c r="D6" s="189">
        <v>626.9375</v>
      </c>
      <c r="E6" s="188">
        <v>0.67780693133503467</v>
      </c>
    </row>
    <row r="7" spans="1:5" x14ac:dyDescent="0.3">
      <c r="A7" s="5" t="s">
        <v>22</v>
      </c>
      <c r="B7" s="189">
        <v>138.07735583684951</v>
      </c>
      <c r="C7" s="189">
        <v>376.89075367129033</v>
      </c>
      <c r="D7" s="189">
        <v>737.91794871794866</v>
      </c>
      <c r="E7" s="188">
        <v>0.75107892406262156</v>
      </c>
    </row>
    <row r="8" spans="1:5" x14ac:dyDescent="0.3">
      <c r="A8" s="5" t="s">
        <v>23</v>
      </c>
      <c r="B8" s="189">
        <v>89.728260869565219</v>
      </c>
      <c r="C8" s="189">
        <v>266.49544607190415</v>
      </c>
      <c r="D8" s="189">
        <v>470.91869918699189</v>
      </c>
      <c r="E8" s="188">
        <v>0.8596506971586817</v>
      </c>
    </row>
    <row r="9" spans="1:5" x14ac:dyDescent="0.3">
      <c r="A9" s="5" t="s">
        <v>24</v>
      </c>
      <c r="B9" s="189">
        <v>126.0561797752809</v>
      </c>
      <c r="C9" s="189">
        <v>216.92434424452634</v>
      </c>
      <c r="D9" s="189">
        <v>304.70899470899474</v>
      </c>
      <c r="E9" s="188">
        <v>0.88716882255124552</v>
      </c>
    </row>
    <row r="10" spans="1:5" x14ac:dyDescent="0.3">
      <c r="A10" s="5" t="s">
        <v>25</v>
      </c>
      <c r="B10" s="189">
        <v>146.05405405405406</v>
      </c>
      <c r="C10" s="189">
        <v>228.31351351351353</v>
      </c>
      <c r="D10" s="189">
        <v>240.96881496881497</v>
      </c>
      <c r="E10" s="188">
        <v>0.84597597739791974</v>
      </c>
    </row>
    <row r="11" spans="1:5" x14ac:dyDescent="0.3">
      <c r="A11" s="6" t="s">
        <v>26</v>
      </c>
      <c r="B11" s="189">
        <v>119.40909090909091</v>
      </c>
      <c r="C11" s="189">
        <v>319.44535519125685</v>
      </c>
      <c r="D11" s="189">
        <v>365.75716845878134</v>
      </c>
      <c r="E11" s="188">
        <v>0.81520865229179673</v>
      </c>
    </row>
    <row r="12" spans="1:5" ht="15" customHeight="1" x14ac:dyDescent="0.3">
      <c r="A12" s="396" t="s">
        <v>2186</v>
      </c>
      <c r="B12" s="396"/>
      <c r="C12" s="396"/>
      <c r="D12" s="396"/>
      <c r="E12" s="396"/>
    </row>
    <row r="13" spans="1:5" ht="15" customHeight="1" x14ac:dyDescent="0.3">
      <c r="A13" s="397" t="s">
        <v>27</v>
      </c>
      <c r="B13" s="397"/>
      <c r="C13" s="397"/>
      <c r="D13" s="397"/>
      <c r="E13" s="397"/>
    </row>
    <row r="14" spans="1:5" ht="45" customHeight="1" x14ac:dyDescent="0.3">
      <c r="A14" s="10" t="s">
        <v>16</v>
      </c>
      <c r="B14" s="10" t="s">
        <v>28</v>
      </c>
      <c r="C14" s="10" t="s">
        <v>29</v>
      </c>
      <c r="D14" s="10" t="s">
        <v>30</v>
      </c>
      <c r="E14" s="10" t="s">
        <v>31</v>
      </c>
    </row>
    <row r="15" spans="1:5" x14ac:dyDescent="0.3">
      <c r="A15" s="4" t="s">
        <v>21</v>
      </c>
      <c r="B15" s="189">
        <v>132.62823061630218</v>
      </c>
      <c r="C15" s="189">
        <v>432.19089477827345</v>
      </c>
      <c r="D15" s="189">
        <v>832.55604395604394</v>
      </c>
      <c r="E15" s="188">
        <v>0.63936865221138384</v>
      </c>
    </row>
    <row r="16" spans="1:5" x14ac:dyDescent="0.3">
      <c r="A16" s="5" t="s">
        <v>22</v>
      </c>
      <c r="B16" s="189">
        <v>88.224719101123597</v>
      </c>
      <c r="C16" s="189">
        <v>445.20286593378921</v>
      </c>
      <c r="D16" s="189">
        <v>1175.5461741424801</v>
      </c>
      <c r="E16" s="188">
        <v>0.68897086720705547</v>
      </c>
    </row>
    <row r="17" spans="1:5" x14ac:dyDescent="0.3">
      <c r="A17" s="5" t="s">
        <v>23</v>
      </c>
      <c r="B17" s="189">
        <v>76.262773722627742</v>
      </c>
      <c r="C17" s="189">
        <v>302.42921204356185</v>
      </c>
      <c r="D17" s="189">
        <v>657.62581699346401</v>
      </c>
      <c r="E17" s="188">
        <v>0.82344931355187834</v>
      </c>
    </row>
    <row r="18" spans="1:5" x14ac:dyDescent="0.3">
      <c r="A18" s="5" t="s">
        <v>24</v>
      </c>
      <c r="B18" s="189">
        <v>108.88513513513513</v>
      </c>
      <c r="C18" s="189">
        <v>237.52943760984184</v>
      </c>
      <c r="D18" s="189">
        <v>347.01041666666669</v>
      </c>
      <c r="E18" s="188">
        <v>0.86050568147135587</v>
      </c>
    </row>
    <row r="19" spans="1:5" x14ac:dyDescent="0.3">
      <c r="A19" s="5" t="s">
        <v>25</v>
      </c>
      <c r="B19" s="189">
        <v>181.12612612612614</v>
      </c>
      <c r="C19" s="189">
        <v>223.74280879864637</v>
      </c>
      <c r="D19" s="189">
        <v>233.59791666666666</v>
      </c>
      <c r="E19" s="188">
        <v>0.83711204549579532</v>
      </c>
    </row>
    <row r="20" spans="1:5" x14ac:dyDescent="0.3">
      <c r="A20" s="5" t="s">
        <v>26</v>
      </c>
      <c r="B20" s="189">
        <v>127.72727272727273</v>
      </c>
      <c r="C20" s="189">
        <v>382.91888111888113</v>
      </c>
      <c r="D20" s="189">
        <v>436.61050724637681</v>
      </c>
      <c r="E20" s="188">
        <v>0.77407985039464988</v>
      </c>
    </row>
    <row r="21" spans="1:5" ht="15" customHeight="1" x14ac:dyDescent="0.3">
      <c r="A21" s="193"/>
      <c r="B21" s="193"/>
      <c r="C21" s="193"/>
      <c r="D21" s="193"/>
      <c r="E21" s="193"/>
    </row>
    <row r="22" spans="1:5" x14ac:dyDescent="0.3">
      <c r="A22" s="194"/>
      <c r="B22" s="194"/>
      <c r="C22" s="194"/>
      <c r="D22" s="194"/>
      <c r="E22" s="194"/>
    </row>
    <row r="23" spans="1:5" x14ac:dyDescent="0.3">
      <c r="A23" s="194"/>
      <c r="B23" s="194"/>
      <c r="C23" s="194"/>
      <c r="D23" s="194"/>
      <c r="E23" s="194"/>
    </row>
    <row r="24" spans="1:5" x14ac:dyDescent="0.3">
      <c r="A24" s="194"/>
      <c r="B24" s="194"/>
      <c r="C24" s="194"/>
      <c r="D24" s="194"/>
      <c r="E24" s="194"/>
    </row>
    <row r="25" spans="1:5" x14ac:dyDescent="0.3">
      <c r="A25" s="194"/>
      <c r="B25" s="194"/>
      <c r="C25" s="194"/>
      <c r="D25" s="194"/>
      <c r="E25" s="194"/>
    </row>
  </sheetData>
  <mergeCells count="4">
    <mergeCell ref="A3:E3"/>
    <mergeCell ref="A12:E12"/>
    <mergeCell ref="A4:E4"/>
    <mergeCell ref="A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30"/>
  <sheetViews>
    <sheetView workbookViewId="0">
      <selection activeCell="A2" sqref="A2"/>
    </sheetView>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27" t="s">
        <v>2188</v>
      </c>
      <c r="B1" s="328"/>
      <c r="C1" s="328"/>
      <c r="D1" s="328"/>
    </row>
    <row r="2" spans="1:9" x14ac:dyDescent="0.3">
      <c r="A2" s="3" t="s">
        <v>2195</v>
      </c>
    </row>
    <row r="3" spans="1:9" x14ac:dyDescent="0.3">
      <c r="A3" s="332" t="s">
        <v>2196</v>
      </c>
    </row>
    <row r="4" spans="1:9" s="147" customFormat="1" ht="43.2" x14ac:dyDescent="0.3">
      <c r="A4" s="150" t="s">
        <v>0</v>
      </c>
      <c r="B4" s="150" t="s">
        <v>32</v>
      </c>
      <c r="C4" s="150" t="s">
        <v>411</v>
      </c>
      <c r="D4" s="150" t="s">
        <v>34</v>
      </c>
      <c r="E4" s="150" t="s">
        <v>35</v>
      </c>
      <c r="F4" s="150" t="s">
        <v>1039</v>
      </c>
      <c r="G4" s="150" t="s">
        <v>1374</v>
      </c>
      <c r="H4" s="150" t="s">
        <v>36</v>
      </c>
      <c r="I4" s="150" t="s">
        <v>37</v>
      </c>
    </row>
    <row r="5" spans="1:9" x14ac:dyDescent="0.3">
      <c r="A5" t="s">
        <v>4</v>
      </c>
      <c r="B5" s="15">
        <v>0</v>
      </c>
      <c r="C5" s="15">
        <v>56.067</v>
      </c>
      <c r="D5" s="15">
        <v>1.5890000000000002</v>
      </c>
      <c r="E5" s="15">
        <v>1.385</v>
      </c>
      <c r="F5" s="15">
        <v>0</v>
      </c>
      <c r="G5" s="15">
        <v>0</v>
      </c>
      <c r="H5" s="15">
        <v>59.040999999999997</v>
      </c>
      <c r="I5" s="20">
        <v>1.8637450558638965E-2</v>
      </c>
    </row>
    <row r="6" spans="1:9" x14ac:dyDescent="0.3">
      <c r="A6" t="s">
        <v>5</v>
      </c>
      <c r="B6" s="15">
        <v>0</v>
      </c>
      <c r="C6" s="15">
        <v>33.466999999999999</v>
      </c>
      <c r="D6" s="15">
        <v>0</v>
      </c>
      <c r="E6" s="15">
        <v>3.1000000000000005</v>
      </c>
      <c r="F6" s="15">
        <v>0</v>
      </c>
      <c r="G6" s="15">
        <v>0</v>
      </c>
      <c r="H6" s="15">
        <v>36.567</v>
      </c>
      <c r="I6" s="20">
        <v>1.1543091319214631E-2</v>
      </c>
    </row>
    <row r="7" spans="1:9" x14ac:dyDescent="0.3">
      <c r="A7" t="s">
        <v>6</v>
      </c>
      <c r="B7" s="15">
        <v>0</v>
      </c>
      <c r="C7" s="15">
        <v>40.284800000000011</v>
      </c>
      <c r="D7" s="15">
        <v>1.0270000000000001</v>
      </c>
      <c r="E7" s="15">
        <v>0.41400000000000003</v>
      </c>
      <c r="F7" s="15">
        <v>0</v>
      </c>
      <c r="G7" s="15">
        <v>0.125</v>
      </c>
      <c r="H7" s="15">
        <v>41.850800000000014</v>
      </c>
      <c r="I7" s="20">
        <v>1.3211026504284951E-2</v>
      </c>
    </row>
    <row r="8" spans="1:9" x14ac:dyDescent="0.3">
      <c r="A8" t="s">
        <v>7</v>
      </c>
      <c r="B8" s="15">
        <v>5.3</v>
      </c>
      <c r="C8" s="15">
        <v>30.409999999999997</v>
      </c>
      <c r="D8" s="15">
        <v>25.7</v>
      </c>
      <c r="E8" s="15">
        <v>0</v>
      </c>
      <c r="F8" s="15">
        <v>0</v>
      </c>
      <c r="G8" s="15">
        <v>1</v>
      </c>
      <c r="H8" s="15">
        <v>62.41</v>
      </c>
      <c r="I8" s="20">
        <v>1.9700941538331969E-2</v>
      </c>
    </row>
    <row r="9" spans="1:9" x14ac:dyDescent="0.3">
      <c r="A9" t="s">
        <v>8</v>
      </c>
      <c r="B9" s="15">
        <v>0</v>
      </c>
      <c r="C9" s="15">
        <v>39.076000000000008</v>
      </c>
      <c r="D9" s="15">
        <v>34.199999999999996</v>
      </c>
      <c r="E9" s="15">
        <v>9</v>
      </c>
      <c r="F9" s="15">
        <v>0</v>
      </c>
      <c r="G9" s="15">
        <v>5</v>
      </c>
      <c r="H9" s="15">
        <v>87.27600000000001</v>
      </c>
      <c r="I9" s="20">
        <v>2.7550382530034629E-2</v>
      </c>
    </row>
    <row r="10" spans="1:9" x14ac:dyDescent="0.3">
      <c r="A10" t="s">
        <v>9</v>
      </c>
      <c r="B10" s="15">
        <v>0</v>
      </c>
      <c r="C10" s="15">
        <v>60.3</v>
      </c>
      <c r="D10" s="15">
        <v>0</v>
      </c>
      <c r="E10" s="15">
        <v>6.08</v>
      </c>
      <c r="F10" s="15">
        <v>1.2E-2</v>
      </c>
      <c r="G10" s="15">
        <v>0.88500000000000001</v>
      </c>
      <c r="H10" s="15">
        <v>67.277000000000001</v>
      </c>
      <c r="I10" s="20">
        <v>2.1237305622085562E-2</v>
      </c>
    </row>
    <row r="11" spans="1:9" x14ac:dyDescent="0.3">
      <c r="A11" t="s">
        <v>10</v>
      </c>
      <c r="B11" s="15">
        <v>42.7</v>
      </c>
      <c r="C11" s="15">
        <v>32.5</v>
      </c>
      <c r="D11" s="15">
        <v>0</v>
      </c>
      <c r="E11" s="15">
        <v>0</v>
      </c>
      <c r="F11" s="15">
        <v>0</v>
      </c>
      <c r="G11" s="15">
        <v>0</v>
      </c>
      <c r="H11" s="15">
        <v>75.2</v>
      </c>
      <c r="I11" s="20">
        <v>2.3738356091693065E-2</v>
      </c>
    </row>
    <row r="12" spans="1:9" x14ac:dyDescent="0.3">
      <c r="A12" t="s">
        <v>11</v>
      </c>
      <c r="B12" s="15">
        <v>0</v>
      </c>
      <c r="C12" s="15">
        <v>23.53</v>
      </c>
      <c r="D12" s="15">
        <v>0</v>
      </c>
      <c r="E12" s="15">
        <v>3.8600000000000008</v>
      </c>
      <c r="F12" s="15">
        <v>1.1415</v>
      </c>
      <c r="G12" s="15">
        <v>1.9890000000000003</v>
      </c>
      <c r="H12" s="15">
        <v>30.520500000000002</v>
      </c>
      <c r="I12" s="20">
        <v>9.6343949081983803E-3</v>
      </c>
    </row>
    <row r="13" spans="1:9" x14ac:dyDescent="0.3">
      <c r="A13" t="s">
        <v>12</v>
      </c>
      <c r="B13" s="15">
        <v>1616.1</v>
      </c>
      <c r="C13" s="15">
        <v>233.49999999999997</v>
      </c>
      <c r="D13" s="15">
        <v>191.45999999999998</v>
      </c>
      <c r="E13" s="15">
        <v>44.5</v>
      </c>
      <c r="F13" s="15">
        <v>1.903</v>
      </c>
      <c r="G13" s="15">
        <v>89.5</v>
      </c>
      <c r="H13" s="15">
        <v>2176.9629999999997</v>
      </c>
      <c r="I13" s="20">
        <v>0.68720110229309039</v>
      </c>
    </row>
    <row r="14" spans="1:9" x14ac:dyDescent="0.3">
      <c r="A14" t="s">
        <v>13</v>
      </c>
      <c r="B14" s="15">
        <v>112.60000000000001</v>
      </c>
      <c r="C14" s="15">
        <v>155.61199999999999</v>
      </c>
      <c r="D14" s="15">
        <v>234.208</v>
      </c>
      <c r="E14" s="15">
        <v>0</v>
      </c>
      <c r="F14" s="15">
        <v>0</v>
      </c>
      <c r="G14" s="15">
        <v>1</v>
      </c>
      <c r="H14" s="15">
        <v>503.41999999999996</v>
      </c>
      <c r="I14" s="20">
        <v>0.15891440457021436</v>
      </c>
    </row>
    <row r="15" spans="1:9" x14ac:dyDescent="0.3">
      <c r="A15" t="s">
        <v>14</v>
      </c>
      <c r="B15" s="15">
        <v>0</v>
      </c>
      <c r="C15" s="15">
        <v>26.940000000000005</v>
      </c>
      <c r="D15" s="15">
        <v>0</v>
      </c>
      <c r="E15" s="15">
        <v>0</v>
      </c>
      <c r="F15" s="15">
        <v>0.15359999999999999</v>
      </c>
      <c r="G15" s="15">
        <v>0.25</v>
      </c>
      <c r="H15" s="15">
        <v>27.343600000000006</v>
      </c>
      <c r="I15" s="20">
        <v>8.6315440642130131E-3</v>
      </c>
    </row>
    <row r="16" spans="1:9" x14ac:dyDescent="0.3">
      <c r="A16" s="2" t="s">
        <v>15</v>
      </c>
      <c r="B16" s="17">
        <v>1776.6999999999998</v>
      </c>
      <c r="C16" s="17">
        <v>731.68679999999983</v>
      </c>
      <c r="D16" s="17">
        <v>488.18400000000003</v>
      </c>
      <c r="E16" s="17">
        <v>68.338999999999999</v>
      </c>
      <c r="F16" s="17">
        <v>3.2100999999999997</v>
      </c>
      <c r="G16" s="17">
        <v>99.748999999999995</v>
      </c>
      <c r="H16" s="17">
        <v>3167.8688999999999</v>
      </c>
      <c r="I16" s="268">
        <v>1</v>
      </c>
    </row>
    <row r="17" spans="1:9" x14ac:dyDescent="0.3">
      <c r="A17" s="73" t="s">
        <v>540</v>
      </c>
      <c r="B17" s="16"/>
      <c r="C17" s="16"/>
      <c r="D17" s="16"/>
      <c r="E17" s="16"/>
      <c r="F17" s="16"/>
      <c r="G17" s="16"/>
    </row>
    <row r="19" spans="1:9" x14ac:dyDescent="0.3">
      <c r="B19" s="75"/>
      <c r="C19" s="75"/>
      <c r="D19" s="75"/>
      <c r="E19" s="75"/>
      <c r="F19" s="75"/>
      <c r="G19" s="75"/>
      <c r="H19" s="75"/>
      <c r="I19" s="15"/>
    </row>
    <row r="30" spans="1:9" x14ac:dyDescent="0.3">
      <c r="C30"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election activeCell="A2" sqref="A2"/>
    </sheetView>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27" t="s">
        <v>2188</v>
      </c>
      <c r="B1" s="328"/>
      <c r="C1" s="328"/>
      <c r="D1" s="328"/>
    </row>
    <row r="2" spans="1:10" x14ac:dyDescent="0.3">
      <c r="A2" s="3" t="s">
        <v>2199</v>
      </c>
    </row>
    <row r="3" spans="1:10" ht="43.2" x14ac:dyDescent="0.3">
      <c r="A3" s="10" t="s">
        <v>0</v>
      </c>
      <c r="B3" s="150" t="s">
        <v>38</v>
      </c>
      <c r="C3" s="150" t="s">
        <v>39</v>
      </c>
      <c r="D3" s="150" t="s">
        <v>40</v>
      </c>
      <c r="E3" s="150" t="s">
        <v>41</v>
      </c>
      <c r="F3" s="150" t="s">
        <v>35</v>
      </c>
      <c r="G3" s="150" t="s">
        <v>1039</v>
      </c>
      <c r="H3" s="150" t="s">
        <v>1374</v>
      </c>
      <c r="I3" s="10" t="s">
        <v>36</v>
      </c>
      <c r="J3" s="150" t="s">
        <v>37</v>
      </c>
    </row>
    <row r="4" spans="1:10" x14ac:dyDescent="0.3">
      <c r="A4" s="4" t="s">
        <v>4</v>
      </c>
      <c r="B4" s="14">
        <v>73398.511032000009</v>
      </c>
      <c r="C4" s="14">
        <v>0</v>
      </c>
      <c r="D4" s="14">
        <v>0</v>
      </c>
      <c r="E4" s="14">
        <v>0</v>
      </c>
      <c r="F4" s="14">
        <v>0</v>
      </c>
      <c r="G4" s="14">
        <v>0</v>
      </c>
      <c r="H4" s="14">
        <v>0</v>
      </c>
      <c r="I4" s="14">
        <v>73398.511032000009</v>
      </c>
      <c r="J4" s="248">
        <v>2.6125679617201334E-2</v>
      </c>
    </row>
    <row r="5" spans="1:10" x14ac:dyDescent="0.3">
      <c r="A5" s="5" t="s">
        <v>5</v>
      </c>
      <c r="B5" s="14">
        <v>33648.120197999997</v>
      </c>
      <c r="C5" s="14">
        <v>0</v>
      </c>
      <c r="D5" s="14">
        <v>0</v>
      </c>
      <c r="E5" s="14">
        <v>0</v>
      </c>
      <c r="F5" s="14">
        <v>0</v>
      </c>
      <c r="G5" s="14">
        <v>0</v>
      </c>
      <c r="H5" s="14">
        <v>0</v>
      </c>
      <c r="I5" s="14">
        <v>33648.120197999997</v>
      </c>
      <c r="J5" s="248">
        <v>1.1976809824258847E-2</v>
      </c>
    </row>
    <row r="6" spans="1:10" x14ac:dyDescent="0.3">
      <c r="A6" s="15" t="s">
        <v>6</v>
      </c>
      <c r="B6" s="14">
        <v>40413.098638000003</v>
      </c>
      <c r="C6" s="14">
        <v>0</v>
      </c>
      <c r="D6" s="14">
        <v>0</v>
      </c>
      <c r="E6" s="14">
        <v>0</v>
      </c>
      <c r="F6" s="14">
        <v>0</v>
      </c>
      <c r="G6" s="14">
        <v>0</v>
      </c>
      <c r="H6" s="14">
        <v>0</v>
      </c>
      <c r="I6" s="14">
        <v>40413.098638000003</v>
      </c>
      <c r="J6" s="248">
        <v>1.4384755937275503E-2</v>
      </c>
    </row>
    <row r="7" spans="1:10" x14ac:dyDescent="0.3">
      <c r="A7" s="5" t="s">
        <v>7</v>
      </c>
      <c r="B7" s="14">
        <v>23743.550538000003</v>
      </c>
      <c r="C7" s="14">
        <v>0</v>
      </c>
      <c r="D7" s="14">
        <v>0</v>
      </c>
      <c r="E7" s="14">
        <v>0</v>
      </c>
      <c r="F7" s="14">
        <v>0</v>
      </c>
      <c r="G7" s="14">
        <v>0</v>
      </c>
      <c r="H7" s="14">
        <v>0</v>
      </c>
      <c r="I7" s="14">
        <v>23743.550538000003</v>
      </c>
      <c r="J7" s="248">
        <v>8.4513484757228006E-3</v>
      </c>
    </row>
    <row r="8" spans="1:10" x14ac:dyDescent="0.3">
      <c r="A8" s="5" t="s">
        <v>8</v>
      </c>
      <c r="B8" s="14">
        <v>1700.4009000000001</v>
      </c>
      <c r="C8" s="14">
        <v>0</v>
      </c>
      <c r="D8" s="14">
        <v>0</v>
      </c>
      <c r="E8" s="14">
        <v>0</v>
      </c>
      <c r="F8" s="14">
        <v>0</v>
      </c>
      <c r="G8" s="14">
        <v>0</v>
      </c>
      <c r="H8" s="14">
        <v>0</v>
      </c>
      <c r="I8" s="14">
        <v>1700.4009000000001</v>
      </c>
      <c r="J8" s="248">
        <v>6.0524564476291539E-4</v>
      </c>
    </row>
    <row r="9" spans="1:10" x14ac:dyDescent="0.3">
      <c r="A9" s="5" t="s">
        <v>9</v>
      </c>
      <c r="B9" s="14">
        <v>70106.885419999991</v>
      </c>
      <c r="C9" s="14">
        <v>0</v>
      </c>
      <c r="D9" s="14">
        <v>0</v>
      </c>
      <c r="E9" s="14">
        <v>0</v>
      </c>
      <c r="F9" s="14">
        <v>0</v>
      </c>
      <c r="G9" s="14">
        <v>0</v>
      </c>
      <c r="H9" s="14">
        <v>0</v>
      </c>
      <c r="I9" s="14">
        <v>70106.885419999991</v>
      </c>
      <c r="J9" s="248">
        <v>2.4954048817750995E-2</v>
      </c>
    </row>
    <row r="10" spans="1:10" x14ac:dyDescent="0.3">
      <c r="A10" s="5" t="s">
        <v>10</v>
      </c>
      <c r="B10" s="14">
        <v>24835.943594</v>
      </c>
      <c r="C10" s="14">
        <v>82795.47275999999</v>
      </c>
      <c r="D10" s="14">
        <v>0</v>
      </c>
      <c r="E10" s="14">
        <v>0</v>
      </c>
      <c r="F10" s="14">
        <v>0</v>
      </c>
      <c r="G10" s="14">
        <v>0</v>
      </c>
      <c r="H10" s="14">
        <v>0</v>
      </c>
      <c r="I10" s="14">
        <v>107631.41635399999</v>
      </c>
      <c r="J10" s="248">
        <v>3.8310639560307523E-2</v>
      </c>
    </row>
    <row r="11" spans="1:10" x14ac:dyDescent="0.3">
      <c r="A11" s="5" t="s">
        <v>11</v>
      </c>
      <c r="B11" s="14">
        <v>24394.877319999996</v>
      </c>
      <c r="C11" s="14">
        <v>0</v>
      </c>
      <c r="D11" s="14">
        <v>0</v>
      </c>
      <c r="E11" s="14">
        <v>0</v>
      </c>
      <c r="F11" s="14">
        <v>0</v>
      </c>
      <c r="G11" s="14">
        <v>0</v>
      </c>
      <c r="H11" s="14">
        <v>0</v>
      </c>
      <c r="I11" s="14">
        <v>24394.877319999996</v>
      </c>
      <c r="J11" s="248">
        <v>8.6831836259646869E-3</v>
      </c>
    </row>
    <row r="12" spans="1:10" x14ac:dyDescent="0.3">
      <c r="A12" s="5" t="s">
        <v>12</v>
      </c>
      <c r="B12" s="14">
        <v>328936.11330000003</v>
      </c>
      <c r="C12" s="14">
        <v>1244097.2128099999</v>
      </c>
      <c r="D12" s="14">
        <v>791734.63744999981</v>
      </c>
      <c r="E12" s="14">
        <v>0</v>
      </c>
      <c r="F12" s="14">
        <v>0</v>
      </c>
      <c r="G12" s="14">
        <v>0</v>
      </c>
      <c r="H12" s="14">
        <v>0</v>
      </c>
      <c r="I12" s="189">
        <v>2364767.9635600001</v>
      </c>
      <c r="J12" s="248">
        <v>0.84172239077241051</v>
      </c>
    </row>
    <row r="13" spans="1:10" x14ac:dyDescent="0.3">
      <c r="A13" t="s">
        <v>13</v>
      </c>
      <c r="B13" s="14">
        <v>43274.620906000004</v>
      </c>
      <c r="C13" s="14">
        <v>0</v>
      </c>
      <c r="D13" s="14">
        <v>0</v>
      </c>
      <c r="E13" s="14">
        <v>0</v>
      </c>
      <c r="F13" s="14">
        <v>0</v>
      </c>
      <c r="G13" s="14">
        <v>0</v>
      </c>
      <c r="H13" s="14">
        <v>0</v>
      </c>
      <c r="I13" s="14">
        <v>43274.620906000004</v>
      </c>
      <c r="J13" s="248">
        <v>1.5403294500798435E-2</v>
      </c>
    </row>
    <row r="14" spans="1:10" x14ac:dyDescent="0.3">
      <c r="A14" s="6" t="s">
        <v>14</v>
      </c>
      <c r="B14" s="14">
        <v>26359.854223999999</v>
      </c>
      <c r="C14" s="14">
        <v>0</v>
      </c>
      <c r="D14" s="14">
        <v>0</v>
      </c>
      <c r="E14" s="14">
        <v>0</v>
      </c>
      <c r="F14" s="14">
        <v>0</v>
      </c>
      <c r="G14" s="14">
        <v>0</v>
      </c>
      <c r="H14" s="14">
        <v>0</v>
      </c>
      <c r="I14" s="14">
        <v>26359.854223999999</v>
      </c>
      <c r="J14" s="248">
        <v>9.3826032235464814E-3</v>
      </c>
    </row>
    <row r="15" spans="1:10" x14ac:dyDescent="0.3">
      <c r="A15" s="18" t="s">
        <v>15</v>
      </c>
      <c r="B15" s="19">
        <v>690811.97606999998</v>
      </c>
      <c r="C15" s="19">
        <v>1326892.68557</v>
      </c>
      <c r="D15" s="19">
        <v>791734.63744999981</v>
      </c>
      <c r="E15" s="19">
        <v>0</v>
      </c>
      <c r="F15" s="19">
        <v>0</v>
      </c>
      <c r="G15" s="19">
        <v>0</v>
      </c>
      <c r="H15" s="19">
        <v>0</v>
      </c>
      <c r="I15" s="19">
        <v>2809439.2990899999</v>
      </c>
      <c r="J15" s="267">
        <v>1</v>
      </c>
    </row>
    <row r="16" spans="1:10" x14ac:dyDescent="0.3">
      <c r="A16" s="2" t="s">
        <v>42</v>
      </c>
      <c r="B16" s="268">
        <v>0.24588962512689261</v>
      </c>
      <c r="C16" s="268">
        <v>0.47229804395481734</v>
      </c>
      <c r="D16" s="268">
        <v>0.28181233091829</v>
      </c>
      <c r="E16" s="268">
        <v>0</v>
      </c>
      <c r="F16" s="268">
        <v>0</v>
      </c>
      <c r="G16" s="268">
        <v>0</v>
      </c>
      <c r="H16" s="268">
        <v>0</v>
      </c>
      <c r="I16" s="268">
        <v>1</v>
      </c>
    </row>
    <row r="17" spans="2:5" x14ac:dyDescent="0.3">
      <c r="B17" s="15"/>
    </row>
    <row r="18" spans="2:5" x14ac:dyDescent="0.3">
      <c r="C18" s="88"/>
    </row>
    <row r="19" spans="2:5" x14ac:dyDescent="0.3">
      <c r="C19" s="88"/>
    </row>
    <row r="20" spans="2:5" x14ac:dyDescent="0.3">
      <c r="C20" s="88"/>
    </row>
    <row r="21" spans="2:5" x14ac:dyDescent="0.3">
      <c r="C21" s="88"/>
    </row>
    <row r="22" spans="2:5" x14ac:dyDescent="0.3">
      <c r="C22" s="88"/>
    </row>
    <row r="23" spans="2:5" x14ac:dyDescent="0.3">
      <c r="C23" s="88"/>
    </row>
    <row r="24" spans="2:5" x14ac:dyDescent="0.3">
      <c r="C24" s="88"/>
    </row>
    <row r="25" spans="2:5" x14ac:dyDescent="0.3">
      <c r="C25" s="88"/>
    </row>
    <row r="26" spans="2:5" x14ac:dyDescent="0.3">
      <c r="C26" s="88"/>
      <c r="E26" s="15"/>
    </row>
    <row r="27" spans="2:5" x14ac:dyDescent="0.3">
      <c r="C27" s="8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9"/>
  <sheetViews>
    <sheetView workbookViewId="0">
      <selection activeCell="A2" sqref="A2"/>
    </sheetView>
  </sheetViews>
  <sheetFormatPr defaultRowHeight="14.4" x14ac:dyDescent="0.3"/>
  <cols>
    <col min="1" max="1" width="28.5546875" customWidth="1"/>
    <col min="2" max="2" width="9.44140625" customWidth="1"/>
    <col min="4" max="4" width="7.5546875" bestFit="1" customWidth="1"/>
    <col min="6" max="6" width="7.5546875" bestFit="1" customWidth="1"/>
    <col min="7" max="7" width="7.5546875" customWidth="1"/>
    <col min="8" max="8" width="8.21875" customWidth="1"/>
    <col min="9" max="9" width="6.109375" customWidth="1"/>
    <col min="10" max="10" width="12" bestFit="1" customWidth="1"/>
    <col min="11" max="11" width="12" customWidth="1"/>
  </cols>
  <sheetData>
    <row r="1" spans="1:11" ht="15.6" x14ac:dyDescent="0.3">
      <c r="A1" s="327" t="s">
        <v>2188</v>
      </c>
      <c r="B1" s="328"/>
      <c r="C1" s="328"/>
      <c r="D1" s="328"/>
    </row>
    <row r="2" spans="1:11" x14ac:dyDescent="0.3">
      <c r="A2" s="3" t="s">
        <v>2200</v>
      </c>
    </row>
    <row r="3" spans="1:11" ht="43.2" x14ac:dyDescent="0.3">
      <c r="A3" s="2" t="s">
        <v>0</v>
      </c>
      <c r="B3" s="2" t="s">
        <v>38</v>
      </c>
      <c r="C3" s="2" t="s">
        <v>39</v>
      </c>
      <c r="D3" s="2" t="s">
        <v>40</v>
      </c>
      <c r="E3" s="2" t="s">
        <v>41</v>
      </c>
      <c r="F3" s="2" t="s">
        <v>35</v>
      </c>
      <c r="G3" s="150" t="s">
        <v>2286</v>
      </c>
      <c r="H3" s="2" t="s">
        <v>1374</v>
      </c>
      <c r="I3" s="2" t="s">
        <v>51</v>
      </c>
      <c r="J3" s="2" t="s">
        <v>36</v>
      </c>
      <c r="K3" s="150" t="s">
        <v>37</v>
      </c>
    </row>
    <row r="4" spans="1:11" x14ac:dyDescent="0.3">
      <c r="A4" s="4" t="s">
        <v>4</v>
      </c>
      <c r="B4" s="14">
        <v>108435.376</v>
      </c>
      <c r="C4" s="14">
        <v>0</v>
      </c>
      <c r="D4" s="14">
        <v>0</v>
      </c>
      <c r="E4" s="14">
        <v>3758.9399999999996</v>
      </c>
      <c r="F4" s="14">
        <v>1174.9189999999999</v>
      </c>
      <c r="G4" s="14">
        <v>0</v>
      </c>
      <c r="H4" s="14">
        <v>0</v>
      </c>
      <c r="I4" s="14">
        <v>662.67200000000003</v>
      </c>
      <c r="J4" s="14">
        <v>114031.90700000001</v>
      </c>
      <c r="K4" s="248">
        <v>1.8586449084763274E-2</v>
      </c>
    </row>
    <row r="5" spans="1:11" x14ac:dyDescent="0.3">
      <c r="A5" s="5" t="s">
        <v>5</v>
      </c>
      <c r="B5" s="14">
        <v>49414.07</v>
      </c>
      <c r="C5" s="14">
        <v>0</v>
      </c>
      <c r="D5" s="14">
        <v>0</v>
      </c>
      <c r="E5" s="14">
        <v>0</v>
      </c>
      <c r="F5" s="14">
        <v>3899.7380000000003</v>
      </c>
      <c r="G5" s="14">
        <v>0</v>
      </c>
      <c r="H5" s="14">
        <v>0</v>
      </c>
      <c r="I5" s="14">
        <v>0</v>
      </c>
      <c r="J5" s="14">
        <v>53313.807999999997</v>
      </c>
      <c r="K5" s="248">
        <v>8.6897992323047325E-3</v>
      </c>
    </row>
    <row r="6" spans="1:11" x14ac:dyDescent="0.3">
      <c r="A6" s="15" t="s">
        <v>6</v>
      </c>
      <c r="B6" s="14">
        <v>57623.348999999995</v>
      </c>
      <c r="C6" s="14">
        <v>0</v>
      </c>
      <c r="D6" s="14">
        <v>0</v>
      </c>
      <c r="E6" s="14">
        <v>4108.9120000000003</v>
      </c>
      <c r="F6" s="14">
        <v>11.794</v>
      </c>
      <c r="G6" s="14">
        <v>0.7320000000000001</v>
      </c>
      <c r="H6" s="14">
        <v>0</v>
      </c>
      <c r="I6" s="14">
        <v>0</v>
      </c>
      <c r="J6" s="14">
        <v>61744.787000000004</v>
      </c>
      <c r="K6" s="248">
        <v>1.0063993228009887E-2</v>
      </c>
    </row>
    <row r="7" spans="1:11" x14ac:dyDescent="0.3">
      <c r="A7" s="5" t="s">
        <v>7</v>
      </c>
      <c r="B7" s="14">
        <v>32360.708999999999</v>
      </c>
      <c r="C7" s="14">
        <v>0</v>
      </c>
      <c r="D7" s="14">
        <v>0</v>
      </c>
      <c r="E7" s="14">
        <v>92111</v>
      </c>
      <c r="F7" s="14">
        <v>0</v>
      </c>
      <c r="G7" s="14">
        <v>0</v>
      </c>
      <c r="H7" s="14">
        <v>0</v>
      </c>
      <c r="I7" s="14">
        <v>0</v>
      </c>
      <c r="J7" s="14">
        <v>124471.709</v>
      </c>
      <c r="K7" s="248">
        <v>2.0288067986287121E-2</v>
      </c>
    </row>
    <row r="8" spans="1:11" x14ac:dyDescent="0.3">
      <c r="A8" s="5" t="s">
        <v>8</v>
      </c>
      <c r="B8" s="14">
        <v>1719.1070000000002</v>
      </c>
      <c r="C8" s="14">
        <v>0</v>
      </c>
      <c r="D8" s="14">
        <v>0</v>
      </c>
      <c r="E8" s="14">
        <v>125746.54500000001</v>
      </c>
      <c r="F8" s="14">
        <v>25014.999999999996</v>
      </c>
      <c r="G8" s="14">
        <v>0</v>
      </c>
      <c r="H8" s="14">
        <v>-615</v>
      </c>
      <c r="I8" s="14">
        <v>0</v>
      </c>
      <c r="J8" s="14">
        <v>151865.652</v>
      </c>
      <c r="K8" s="248">
        <v>2.4753100100504129E-2</v>
      </c>
    </row>
    <row r="9" spans="1:11" x14ac:dyDescent="0.3">
      <c r="A9" s="5" t="s">
        <v>9</v>
      </c>
      <c r="B9" s="14">
        <v>91528.745999999956</v>
      </c>
      <c r="C9" s="14">
        <v>0</v>
      </c>
      <c r="D9" s="14">
        <v>0</v>
      </c>
      <c r="E9" s="14">
        <v>0</v>
      </c>
      <c r="F9" s="14">
        <v>6630.7400000000007</v>
      </c>
      <c r="G9" s="14">
        <v>0</v>
      </c>
      <c r="H9" s="14">
        <v>0</v>
      </c>
      <c r="I9" s="14">
        <v>0</v>
      </c>
      <c r="J9" s="14">
        <v>98159.485999999961</v>
      </c>
      <c r="K9" s="248">
        <v>1.5999349100822565E-2</v>
      </c>
    </row>
    <row r="10" spans="1:11" x14ac:dyDescent="0.3">
      <c r="A10" s="5" t="s">
        <v>10</v>
      </c>
      <c r="B10" s="14">
        <v>30434.611000000004</v>
      </c>
      <c r="C10" s="14">
        <v>109041.82500000001</v>
      </c>
      <c r="D10" s="14">
        <v>0</v>
      </c>
      <c r="E10" s="14">
        <v>0</v>
      </c>
      <c r="F10" s="14">
        <v>0</v>
      </c>
      <c r="G10" s="14">
        <v>0</v>
      </c>
      <c r="H10" s="14">
        <v>0</v>
      </c>
      <c r="I10" s="14">
        <v>0</v>
      </c>
      <c r="J10" s="14">
        <v>139476.43600000002</v>
      </c>
      <c r="K10" s="248">
        <v>2.2733739568507289E-2</v>
      </c>
    </row>
    <row r="11" spans="1:11" x14ac:dyDescent="0.3">
      <c r="A11" s="5" t="s">
        <v>11</v>
      </c>
      <c r="B11" s="14">
        <v>34728.064000000006</v>
      </c>
      <c r="C11" s="14">
        <v>0</v>
      </c>
      <c r="D11" s="14">
        <v>0</v>
      </c>
      <c r="E11" s="14">
        <v>0</v>
      </c>
      <c r="F11" s="14">
        <v>1971.364</v>
      </c>
      <c r="G11" s="14">
        <v>8.577</v>
      </c>
      <c r="H11" s="14">
        <v>-7</v>
      </c>
      <c r="I11" s="14">
        <v>0</v>
      </c>
      <c r="J11" s="14">
        <v>36701.005000000005</v>
      </c>
      <c r="K11" s="248">
        <v>5.9820218633381472E-3</v>
      </c>
    </row>
    <row r="12" spans="1:11" x14ac:dyDescent="0.3">
      <c r="A12" s="5" t="s">
        <v>12</v>
      </c>
      <c r="B12" s="14">
        <v>456335.98099999997</v>
      </c>
      <c r="C12" s="14">
        <v>2614832.557</v>
      </c>
      <c r="D12" s="14">
        <v>683055.022</v>
      </c>
      <c r="E12" s="14">
        <v>650665</v>
      </c>
      <c r="F12" s="14">
        <v>112297</v>
      </c>
      <c r="G12" s="14">
        <v>131</v>
      </c>
      <c r="H12" s="14">
        <v>-3280</v>
      </c>
      <c r="I12" s="14">
        <v>0</v>
      </c>
      <c r="J12" s="14">
        <v>4514036.5600000005</v>
      </c>
      <c r="K12" s="248">
        <v>0.73575820045875373</v>
      </c>
    </row>
    <row r="13" spans="1:11" x14ac:dyDescent="0.3">
      <c r="A13" t="s">
        <v>13</v>
      </c>
      <c r="B13" s="14">
        <v>53691.677000000003</v>
      </c>
      <c r="C13" s="14">
        <v>0</v>
      </c>
      <c r="D13" s="14">
        <v>0</v>
      </c>
      <c r="E13" s="14">
        <v>752951.49699999997</v>
      </c>
      <c r="F13" s="14">
        <v>0</v>
      </c>
      <c r="G13" s="14">
        <v>0</v>
      </c>
      <c r="H13" s="14">
        <v>0</v>
      </c>
      <c r="I13" s="14">
        <v>0</v>
      </c>
      <c r="J13" s="14">
        <v>806643.174</v>
      </c>
      <c r="K13" s="248">
        <v>0.13147751956058087</v>
      </c>
    </row>
    <row r="14" spans="1:11" x14ac:dyDescent="0.3">
      <c r="A14" s="6" t="s">
        <v>14</v>
      </c>
      <c r="B14" s="14">
        <v>34749.286</v>
      </c>
      <c r="C14" s="14">
        <v>0</v>
      </c>
      <c r="D14" s="14">
        <v>0</v>
      </c>
      <c r="E14" s="14">
        <v>0</v>
      </c>
      <c r="F14" s="14">
        <v>0</v>
      </c>
      <c r="G14" s="14">
        <v>23.652999999999999</v>
      </c>
      <c r="H14" s="14">
        <v>0</v>
      </c>
      <c r="I14" s="14">
        <v>0</v>
      </c>
      <c r="J14" s="14">
        <v>34772.938999999998</v>
      </c>
      <c r="K14" s="248">
        <v>5.6677598161282965E-3</v>
      </c>
    </row>
    <row r="15" spans="1:11" x14ac:dyDescent="0.3">
      <c r="A15" s="18" t="s">
        <v>15</v>
      </c>
      <c r="B15" s="19">
        <v>951020.97600000002</v>
      </c>
      <c r="C15" s="19">
        <v>2723874.3820000002</v>
      </c>
      <c r="D15" s="19">
        <v>683055.022</v>
      </c>
      <c r="E15" s="19">
        <v>1629341.8939999999</v>
      </c>
      <c r="F15" s="19">
        <v>151000.55499999999</v>
      </c>
      <c r="G15" s="19">
        <v>163.96199999999999</v>
      </c>
      <c r="H15" s="19">
        <v>-3902</v>
      </c>
      <c r="I15" s="19">
        <v>662.67200000000003</v>
      </c>
      <c r="J15" s="19">
        <v>6135217.4630000005</v>
      </c>
      <c r="K15" s="251">
        <v>0.99999999999999989</v>
      </c>
    </row>
    <row r="16" spans="1:11" x14ac:dyDescent="0.3">
      <c r="A16" s="2" t="s">
        <v>42</v>
      </c>
      <c r="B16" s="250">
        <v>0.15501014947479458</v>
      </c>
      <c r="C16" s="250">
        <v>0.44397356710288138</v>
      </c>
      <c r="D16" s="250">
        <v>0.11133346554043735</v>
      </c>
      <c r="E16" s="250">
        <v>0.26557198727284947</v>
      </c>
      <c r="F16" s="250">
        <v>2.4612094992662852E-2</v>
      </c>
      <c r="G16" s="250">
        <v>2.6724725079235545E-5</v>
      </c>
      <c r="H16" s="250">
        <v>-6.3600027603455129E-4</v>
      </c>
      <c r="I16" s="250">
        <v>1.0801116732966894E-4</v>
      </c>
      <c r="J16" s="250">
        <v>1</v>
      </c>
      <c r="K16" s="249"/>
    </row>
    <row r="18" spans="1:10" x14ac:dyDescent="0.3">
      <c r="A18" t="s">
        <v>2189</v>
      </c>
      <c r="G18" s="15"/>
    </row>
    <row r="19" spans="1:10" ht="28.8" customHeight="1" x14ac:dyDescent="0.3">
      <c r="A19" s="398" t="s">
        <v>2485</v>
      </c>
      <c r="B19" s="398"/>
      <c r="C19" s="398"/>
      <c r="D19" s="398"/>
      <c r="E19" s="398"/>
      <c r="F19" s="398"/>
      <c r="G19" s="398"/>
      <c r="H19" s="398"/>
      <c r="I19" s="398"/>
      <c r="J19" s="398"/>
    </row>
  </sheetData>
  <mergeCells count="1">
    <mergeCell ref="A19:J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Data Dictionary</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 (2021)</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Generation by Fuel Type</vt:lpstr>
      <vt:lpstr>Sales-Revenue-Customers</vt:lpstr>
      <vt:lpstr>Sales-Revenue-Rate_perCustomer</vt:lpstr>
      <vt:lpstr>LOOKUP Emission factor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Steve Colt</cp:lastModifiedBy>
  <dcterms:created xsi:type="dcterms:W3CDTF">2015-04-20T20:35:02Z</dcterms:created>
  <dcterms:modified xsi:type="dcterms:W3CDTF">2023-11-07T02:51:07Z</dcterms:modified>
</cp:coreProperties>
</file>